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初审合格人员" sheetId="1" r:id="rId1"/>
  </sheets>
  <definedNames>
    <definedName name="_xlnm._FilterDatabase" localSheetId="0" hidden="1">初审合格人员!$A$2:$E$239</definedName>
  </definedNames>
  <calcPr calcId="144525"/>
</workbook>
</file>

<file path=xl/sharedStrings.xml><?xml version="1.0" encoding="utf-8"?>
<sst xmlns="http://schemas.openxmlformats.org/spreadsheetml/2006/main" count="289" uniqueCount="34">
  <si>
    <t>2020年三亚市崖州区幼儿园教职工储备库人才招考资格初审合格人员名单</t>
  </si>
  <si>
    <t>序号</t>
  </si>
  <si>
    <t>报考岗位</t>
  </si>
  <si>
    <t>姓名</t>
  </si>
  <si>
    <t>性别</t>
  </si>
  <si>
    <t>出生年月</t>
  </si>
  <si>
    <t>0101_幼儿园教师</t>
  </si>
  <si>
    <t>潘淑玲</t>
  </si>
  <si>
    <t>女</t>
  </si>
  <si>
    <t>0102_保育员</t>
  </si>
  <si>
    <t>董彩芬</t>
  </si>
  <si>
    <t>谭诗娟</t>
  </si>
  <si>
    <t>郑萍菊</t>
  </si>
  <si>
    <t>黎瑞玉</t>
  </si>
  <si>
    <t>张琼</t>
  </si>
  <si>
    <t>邢秋琼</t>
  </si>
  <si>
    <t>王三琼</t>
  </si>
  <si>
    <t>洪家桃</t>
  </si>
  <si>
    <t>麦宜纯</t>
  </si>
  <si>
    <t>黄妹</t>
  </si>
  <si>
    <t>王静</t>
  </si>
  <si>
    <t>李俏玉</t>
  </si>
  <si>
    <t>陈端瑜</t>
  </si>
  <si>
    <t>王洁旋</t>
  </si>
  <si>
    <t>林玉</t>
  </si>
  <si>
    <t>叶典典</t>
  </si>
  <si>
    <t>林艳艳</t>
  </si>
  <si>
    <t>韩颖</t>
  </si>
  <si>
    <t>董小飞</t>
  </si>
  <si>
    <t>林萍梅</t>
  </si>
  <si>
    <t>0103-厨师</t>
  </si>
  <si>
    <t>陈传彬</t>
  </si>
  <si>
    <t>男</t>
  </si>
  <si>
    <t>高俊洪</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</si>
</sst>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1">
    <font>
      <sz val="11"/>
      <color theme="1"/>
      <name val="宋体"/>
      <charset val="134"/>
      <scheme val="minor"/>
    </font>
    <font>
      <b/>
      <sz val="22"/>
      <color theme="1"/>
      <name val="宋体"/>
      <charset val="134"/>
      <scheme val="minor"/>
    </font>
    <font>
      <sz val="12"/>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45066682943"/>
        <bgColor indexed="64"/>
      </patternFill>
    </fill>
    <fill>
      <patternFill patternType="solid">
        <fgColor rgb="FFFFEB9C"/>
        <bgColor indexed="64"/>
      </patternFill>
    </fill>
    <fill>
      <patternFill patternType="solid">
        <fgColor theme="7" tint="0.399945066682943"/>
        <bgColor indexed="64"/>
      </patternFill>
    </fill>
    <fill>
      <patternFill patternType="solid">
        <fgColor theme="4" tint="0.399945066682943"/>
        <bgColor indexed="64"/>
      </patternFill>
    </fill>
    <fill>
      <patternFill patternType="solid">
        <fgColor theme="6" tint="0.399945066682943"/>
        <bgColor indexed="64"/>
      </patternFill>
    </fill>
    <fill>
      <patternFill patternType="solid">
        <fgColor rgb="FFFFCC99"/>
        <bgColor indexed="64"/>
      </patternFill>
    </fill>
    <fill>
      <patternFill patternType="solid">
        <fgColor rgb="FFC6EFCE"/>
        <bgColor indexed="64"/>
      </patternFill>
    </fill>
    <fill>
      <patternFill patternType="solid">
        <fgColor theme="9" tint="0.799951170384838"/>
        <bgColor indexed="64"/>
      </patternFill>
    </fill>
    <fill>
      <patternFill patternType="solid">
        <fgColor theme="6" tint="0.799951170384838"/>
        <bgColor indexed="64"/>
      </patternFill>
    </fill>
    <fill>
      <patternFill patternType="solid">
        <fgColor theme="8" tint="0.399945066682943"/>
        <bgColor indexed="64"/>
      </patternFill>
    </fill>
    <fill>
      <patternFill patternType="solid">
        <fgColor theme="5" tint="0.399945066682943"/>
        <bgColor indexed="64"/>
      </patternFill>
    </fill>
    <fill>
      <patternFill patternType="solid">
        <fgColor theme="7" tint="0.799951170384838"/>
        <bgColor indexed="64"/>
      </patternFill>
    </fill>
    <fill>
      <patternFill patternType="solid">
        <fgColor theme="5" tint="0.799951170384838"/>
        <bgColor indexed="64"/>
      </patternFill>
    </fill>
    <fill>
      <patternFill patternType="solid">
        <fgColor theme="4" tint="0.799951170384838"/>
        <bgColor indexed="64"/>
      </patternFill>
    </fill>
    <fill>
      <patternFill patternType="solid">
        <fgColor theme="8" tint="0.799951170384838"/>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6" borderId="0" applyNumberFormat="0" applyBorder="0" applyAlignment="0" applyProtection="0">
      <alignment vertical="center"/>
    </xf>
    <xf numFmtId="0" fontId="17"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10" fillId="2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5" borderId="5" applyNumberFormat="0" applyFont="0" applyAlignment="0" applyProtection="0">
      <alignment vertical="center"/>
    </xf>
    <xf numFmtId="0" fontId="10" fillId="28"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3" applyNumberFormat="0" applyFill="0" applyAlignment="0" applyProtection="0">
      <alignment vertical="center"/>
    </xf>
    <xf numFmtId="0" fontId="4" fillId="0" borderId="3" applyNumberFormat="0" applyFill="0" applyAlignment="0" applyProtection="0">
      <alignment vertical="center"/>
    </xf>
    <xf numFmtId="0" fontId="10" fillId="21" borderId="0" applyNumberFormat="0" applyBorder="0" applyAlignment="0" applyProtection="0">
      <alignment vertical="center"/>
    </xf>
    <xf numFmtId="0" fontId="7" fillId="0" borderId="7" applyNumberFormat="0" applyFill="0" applyAlignment="0" applyProtection="0">
      <alignment vertical="center"/>
    </xf>
    <xf numFmtId="0" fontId="10" fillId="20" borderId="0" applyNumberFormat="0" applyBorder="0" applyAlignment="0" applyProtection="0">
      <alignment vertical="center"/>
    </xf>
    <xf numFmtId="0" fontId="11" fillId="14" borderId="4" applyNumberFormat="0" applyAlignment="0" applyProtection="0">
      <alignment vertical="center"/>
    </xf>
    <xf numFmtId="0" fontId="20" fillId="14" borderId="8" applyNumberFormat="0" applyAlignment="0" applyProtection="0">
      <alignment vertical="center"/>
    </xf>
    <xf numFmtId="0" fontId="3" fillId="6" borderId="2" applyNumberFormat="0" applyAlignment="0" applyProtection="0">
      <alignment vertical="center"/>
    </xf>
    <xf numFmtId="0" fontId="0" fillId="25" borderId="0" applyNumberFormat="0" applyBorder="0" applyAlignment="0" applyProtection="0">
      <alignment vertical="center"/>
    </xf>
    <xf numFmtId="0" fontId="10" fillId="13" borderId="0" applyNumberFormat="0" applyBorder="0" applyAlignment="0" applyProtection="0">
      <alignment vertical="center"/>
    </xf>
    <xf numFmtId="0" fontId="19" fillId="0" borderId="9" applyNumberFormat="0" applyFill="0" applyAlignment="0" applyProtection="0">
      <alignment vertical="center"/>
    </xf>
    <xf numFmtId="0" fontId="13" fillId="0" borderId="6" applyNumberFormat="0" applyFill="0" applyAlignment="0" applyProtection="0">
      <alignment vertical="center"/>
    </xf>
    <xf numFmtId="0" fontId="18" fillId="24" borderId="0" applyNumberFormat="0" applyBorder="0" applyAlignment="0" applyProtection="0">
      <alignment vertical="center"/>
    </xf>
    <xf numFmtId="0" fontId="16" fillId="19" borderId="0" applyNumberFormat="0" applyBorder="0" applyAlignment="0" applyProtection="0">
      <alignment vertical="center"/>
    </xf>
    <xf numFmtId="0" fontId="0" fillId="32" borderId="0" applyNumberFormat="0" applyBorder="0" applyAlignment="0" applyProtection="0">
      <alignment vertical="center"/>
    </xf>
    <xf numFmtId="0" fontId="10" fillId="12" borderId="0" applyNumberFormat="0" applyBorder="0" applyAlignment="0" applyProtection="0">
      <alignment vertical="center"/>
    </xf>
    <xf numFmtId="0" fontId="0" fillId="31" borderId="0" applyNumberFormat="0" applyBorder="0" applyAlignment="0" applyProtection="0">
      <alignment vertical="center"/>
    </xf>
    <xf numFmtId="0" fontId="0" fillId="5" borderId="0" applyNumberFormat="0" applyBorder="0" applyAlignment="0" applyProtection="0">
      <alignment vertical="center"/>
    </xf>
    <xf numFmtId="0" fontId="0" fillId="30" borderId="0" applyNumberFormat="0" applyBorder="0" applyAlignment="0" applyProtection="0">
      <alignment vertical="center"/>
    </xf>
    <xf numFmtId="0" fontId="0" fillId="4"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0" fillId="29" borderId="0" applyNumberFormat="0" applyBorder="0" applyAlignment="0" applyProtection="0">
      <alignment vertical="center"/>
    </xf>
    <xf numFmtId="0" fontId="0" fillId="3" borderId="0" applyNumberFormat="0" applyBorder="0" applyAlignment="0" applyProtection="0">
      <alignment vertical="center"/>
    </xf>
    <xf numFmtId="0" fontId="10" fillId="10" borderId="0" applyNumberFormat="0" applyBorder="0" applyAlignment="0" applyProtection="0">
      <alignment vertical="center"/>
    </xf>
    <xf numFmtId="0" fontId="0" fillId="2" borderId="0" applyNumberFormat="0" applyBorder="0" applyAlignment="0" applyProtection="0">
      <alignment vertical="center"/>
    </xf>
    <xf numFmtId="0" fontId="10" fillId="27" borderId="0" applyNumberFormat="0" applyBorder="0" applyAlignment="0" applyProtection="0">
      <alignment vertical="center"/>
    </xf>
    <xf numFmtId="0" fontId="10" fillId="16" borderId="0" applyNumberFormat="0" applyBorder="0" applyAlignment="0" applyProtection="0">
      <alignment vertical="center"/>
    </xf>
    <xf numFmtId="0" fontId="0" fillId="7" borderId="0" applyNumberFormat="0" applyBorder="0" applyAlignment="0" applyProtection="0">
      <alignment vertical="center"/>
    </xf>
    <xf numFmtId="0" fontId="10" fillId="18" borderId="0" applyNumberFormat="0" applyBorder="0" applyAlignment="0" applyProtection="0">
      <alignment vertical="center"/>
    </xf>
  </cellStyleXfs>
  <cellXfs count="7">
    <xf numFmtId="0" fontId="0" fillId="0" borderId="0" xfId="0">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14" fontId="0" fillId="0" borderId="1" xfId="0" applyNumberForma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9"/>
  <sheetViews>
    <sheetView tabSelected="1" topLeftCell="A73" workbookViewId="0">
      <selection activeCell="H89" sqref="H89"/>
    </sheetView>
  </sheetViews>
  <sheetFormatPr defaultColWidth="9" defaultRowHeight="13.5" outlineLevelCol="4"/>
  <cols>
    <col min="2" max="2" width="37.25" customWidth="1"/>
    <col min="3" max="4" width="9" customWidth="1"/>
    <col min="5" max="5" width="30.375" customWidth="1"/>
  </cols>
  <sheetData>
    <row r="1" ht="65" customHeight="1" spans="1:5">
      <c r="A1" s="1" t="s">
        <v>0</v>
      </c>
      <c r="B1" s="1"/>
      <c r="C1" s="1"/>
      <c r="D1" s="1"/>
      <c r="E1" s="1"/>
    </row>
    <row r="2" spans="1:5">
      <c r="A2" s="2" t="s">
        <v>1</v>
      </c>
      <c r="B2" s="2" t="s">
        <v>2</v>
      </c>
      <c r="C2" s="2" t="s">
        <v>3</v>
      </c>
      <c r="D2" s="2" t="s">
        <v>4</v>
      </c>
      <c r="E2" s="3" t="s">
        <v>5</v>
      </c>
    </row>
    <row r="3" spans="1:5">
      <c r="A3" s="3">
        <v>1</v>
      </c>
      <c r="B3" s="3" t="s">
        <v>6</v>
      </c>
      <c r="C3" s="3" t="str">
        <f>"王妹"</f>
        <v>王妹</v>
      </c>
      <c r="D3" s="3" t="str">
        <f t="shared" ref="D3:D37" si="0">"女"</f>
        <v>女</v>
      </c>
      <c r="E3" s="3" t="str">
        <f>"1997-09-27"</f>
        <v>1997-09-27</v>
      </c>
    </row>
    <row r="4" spans="1:5">
      <c r="A4" s="3">
        <v>2</v>
      </c>
      <c r="B4" s="3" t="s">
        <v>6</v>
      </c>
      <c r="C4" s="3" t="str">
        <f>"周芳娇"</f>
        <v>周芳娇</v>
      </c>
      <c r="D4" s="3" t="str">
        <f t="shared" si="0"/>
        <v>女</v>
      </c>
      <c r="E4" s="3" t="str">
        <f>"1994-10-18"</f>
        <v>1994-10-18</v>
      </c>
    </row>
    <row r="5" spans="1:5">
      <c r="A5" s="3">
        <v>3</v>
      </c>
      <c r="B5" s="3" t="s">
        <v>6</v>
      </c>
      <c r="C5" s="3" t="str">
        <f>"赵壮霞"</f>
        <v>赵壮霞</v>
      </c>
      <c r="D5" s="3" t="str">
        <f t="shared" si="0"/>
        <v>女</v>
      </c>
      <c r="E5" s="3" t="str">
        <f>"1996-06-15"</f>
        <v>1996-06-15</v>
      </c>
    </row>
    <row r="6" spans="1:5">
      <c r="A6" s="3">
        <v>4</v>
      </c>
      <c r="B6" s="3" t="s">
        <v>6</v>
      </c>
      <c r="C6" s="3" t="str">
        <f>"陈佳"</f>
        <v>陈佳</v>
      </c>
      <c r="D6" s="3" t="str">
        <f t="shared" si="0"/>
        <v>女</v>
      </c>
      <c r="E6" s="3" t="str">
        <f>"1995-09-14"</f>
        <v>1995-09-14</v>
      </c>
    </row>
    <row r="7" spans="1:5">
      <c r="A7" s="3">
        <v>5</v>
      </c>
      <c r="B7" s="3" t="s">
        <v>6</v>
      </c>
      <c r="C7" s="3" t="str">
        <f>"李雪清"</f>
        <v>李雪清</v>
      </c>
      <c r="D7" s="3" t="str">
        <f t="shared" si="0"/>
        <v>女</v>
      </c>
      <c r="E7" s="3" t="str">
        <f>"1991-08-18"</f>
        <v>1991-08-18</v>
      </c>
    </row>
    <row r="8" spans="1:5">
      <c r="A8" s="3">
        <v>6</v>
      </c>
      <c r="B8" s="3" t="s">
        <v>6</v>
      </c>
      <c r="C8" s="3" t="str">
        <f>"陈真美"</f>
        <v>陈真美</v>
      </c>
      <c r="D8" s="3" t="str">
        <f t="shared" si="0"/>
        <v>女</v>
      </c>
      <c r="E8" s="3" t="str">
        <f>"1989-08-18"</f>
        <v>1989-08-18</v>
      </c>
    </row>
    <row r="9" spans="1:5">
      <c r="A9" s="3">
        <v>7</v>
      </c>
      <c r="B9" s="3" t="s">
        <v>6</v>
      </c>
      <c r="C9" s="3" t="str">
        <f>"张瑞霞"</f>
        <v>张瑞霞</v>
      </c>
      <c r="D9" s="3" t="str">
        <f t="shared" si="0"/>
        <v>女</v>
      </c>
      <c r="E9" s="3" t="str">
        <f>"1996-05-02"</f>
        <v>1996-05-02</v>
      </c>
    </row>
    <row r="10" spans="1:5">
      <c r="A10" s="3">
        <v>8</v>
      </c>
      <c r="B10" s="3" t="s">
        <v>6</v>
      </c>
      <c r="C10" s="3" t="str">
        <f>"翁娇雪"</f>
        <v>翁娇雪</v>
      </c>
      <c r="D10" s="3" t="str">
        <f t="shared" si="0"/>
        <v>女</v>
      </c>
      <c r="E10" s="3" t="str">
        <f>"1995-11-09"</f>
        <v>1995-11-09</v>
      </c>
    </row>
    <row r="11" spans="1:5">
      <c r="A11" s="3">
        <v>9</v>
      </c>
      <c r="B11" s="3" t="s">
        <v>6</v>
      </c>
      <c r="C11" s="3" t="str">
        <f>"陈婷婷"</f>
        <v>陈婷婷</v>
      </c>
      <c r="D11" s="3" t="str">
        <f t="shared" si="0"/>
        <v>女</v>
      </c>
      <c r="E11" s="3" t="str">
        <f>"1996-04-18"</f>
        <v>1996-04-18</v>
      </c>
    </row>
    <row r="12" spans="1:5">
      <c r="A12" s="3">
        <v>10</v>
      </c>
      <c r="B12" s="3" t="s">
        <v>6</v>
      </c>
      <c r="C12" s="3" t="str">
        <f>"李暖暖"</f>
        <v>李暖暖</v>
      </c>
      <c r="D12" s="3" t="str">
        <f t="shared" si="0"/>
        <v>女</v>
      </c>
      <c r="E12" s="3" t="str">
        <f>"1995-05-05"</f>
        <v>1995-05-05</v>
      </c>
    </row>
    <row r="13" spans="1:5">
      <c r="A13" s="3">
        <v>11</v>
      </c>
      <c r="B13" s="3" t="s">
        <v>6</v>
      </c>
      <c r="C13" s="3" t="str">
        <f>"严小静"</f>
        <v>严小静</v>
      </c>
      <c r="D13" s="3" t="str">
        <f t="shared" si="0"/>
        <v>女</v>
      </c>
      <c r="E13" s="3" t="str">
        <f>"1993-12-28"</f>
        <v>1993-12-28</v>
      </c>
    </row>
    <row r="14" spans="1:5">
      <c r="A14" s="3">
        <v>12</v>
      </c>
      <c r="B14" s="3" t="s">
        <v>6</v>
      </c>
      <c r="C14" s="3" t="str">
        <f>"沈三妹"</f>
        <v>沈三妹</v>
      </c>
      <c r="D14" s="3" t="str">
        <f t="shared" si="0"/>
        <v>女</v>
      </c>
      <c r="E14" s="3" t="str">
        <f>"1995-01-20"</f>
        <v>1995-01-20</v>
      </c>
    </row>
    <row r="15" spans="1:5">
      <c r="A15" s="3">
        <v>13</v>
      </c>
      <c r="B15" s="3" t="s">
        <v>6</v>
      </c>
      <c r="C15" s="3" t="str">
        <f>"陈弥端"</f>
        <v>陈弥端</v>
      </c>
      <c r="D15" s="3" t="str">
        <f t="shared" si="0"/>
        <v>女</v>
      </c>
      <c r="E15" s="3" t="str">
        <f>"1995-06-20"</f>
        <v>1995-06-20</v>
      </c>
    </row>
    <row r="16" spans="1:5">
      <c r="A16" s="3">
        <v>14</v>
      </c>
      <c r="B16" s="3" t="s">
        <v>6</v>
      </c>
      <c r="C16" s="3" t="str">
        <f>"黄丹丹"</f>
        <v>黄丹丹</v>
      </c>
      <c r="D16" s="3" t="str">
        <f t="shared" si="0"/>
        <v>女</v>
      </c>
      <c r="E16" s="3" t="str">
        <f>"1996-05-28"</f>
        <v>1996-05-28</v>
      </c>
    </row>
    <row r="17" spans="1:5">
      <c r="A17" s="3">
        <v>15</v>
      </c>
      <c r="B17" s="3" t="s">
        <v>6</v>
      </c>
      <c r="C17" s="3" t="str">
        <f>"方惠雪"</f>
        <v>方惠雪</v>
      </c>
      <c r="D17" s="3" t="str">
        <f t="shared" si="0"/>
        <v>女</v>
      </c>
      <c r="E17" s="3" t="str">
        <f>"1994-10-22"</f>
        <v>1994-10-22</v>
      </c>
    </row>
    <row r="18" spans="1:5">
      <c r="A18" s="3">
        <v>16</v>
      </c>
      <c r="B18" s="3" t="s">
        <v>6</v>
      </c>
      <c r="C18" s="3" t="str">
        <f>"钟杰妹"</f>
        <v>钟杰妹</v>
      </c>
      <c r="D18" s="3" t="str">
        <f t="shared" si="0"/>
        <v>女</v>
      </c>
      <c r="E18" s="3" t="str">
        <f>"1990-05-27"</f>
        <v>1990-05-27</v>
      </c>
    </row>
    <row r="19" spans="1:5">
      <c r="A19" s="3">
        <v>17</v>
      </c>
      <c r="B19" s="3" t="s">
        <v>6</v>
      </c>
      <c r="C19" s="3" t="str">
        <f>"李二秋"</f>
        <v>李二秋</v>
      </c>
      <c r="D19" s="3" t="str">
        <f t="shared" si="0"/>
        <v>女</v>
      </c>
      <c r="E19" s="3" t="str">
        <f>"1996-11-23"</f>
        <v>1996-11-23</v>
      </c>
    </row>
    <row r="20" spans="1:5">
      <c r="A20" s="3">
        <v>18</v>
      </c>
      <c r="B20" s="3" t="s">
        <v>6</v>
      </c>
      <c r="C20" s="3" t="str">
        <f>"符坤艳"</f>
        <v>符坤艳</v>
      </c>
      <c r="D20" s="3" t="str">
        <f t="shared" si="0"/>
        <v>女</v>
      </c>
      <c r="E20" s="3" t="str">
        <f>"1990-10-15"</f>
        <v>1990-10-15</v>
      </c>
    </row>
    <row r="21" spans="1:5">
      <c r="A21" s="3">
        <v>19</v>
      </c>
      <c r="B21" s="3" t="s">
        <v>6</v>
      </c>
      <c r="C21" s="3" t="str">
        <f>"林柏季"</f>
        <v>林柏季</v>
      </c>
      <c r="D21" s="3" t="str">
        <f t="shared" si="0"/>
        <v>女</v>
      </c>
      <c r="E21" s="3" t="str">
        <f>"1996-01-22"</f>
        <v>1996-01-22</v>
      </c>
    </row>
    <row r="22" spans="1:5">
      <c r="A22" s="3">
        <v>20</v>
      </c>
      <c r="B22" s="3" t="s">
        <v>6</v>
      </c>
      <c r="C22" s="3" t="str">
        <f>"陶嘉嘉"</f>
        <v>陶嘉嘉</v>
      </c>
      <c r="D22" s="3" t="str">
        <f t="shared" si="0"/>
        <v>女</v>
      </c>
      <c r="E22" s="3" t="str">
        <f>"1993-07-12"</f>
        <v>1993-07-12</v>
      </c>
    </row>
    <row r="23" spans="1:5">
      <c r="A23" s="3">
        <v>21</v>
      </c>
      <c r="B23" s="3" t="s">
        <v>6</v>
      </c>
      <c r="C23" s="3" t="str">
        <f>"邹玲雨"</f>
        <v>邹玲雨</v>
      </c>
      <c r="D23" s="3" t="str">
        <f t="shared" si="0"/>
        <v>女</v>
      </c>
      <c r="E23" s="3" t="str">
        <f>"1995-07-09"</f>
        <v>1995-07-09</v>
      </c>
    </row>
    <row r="24" spans="1:5">
      <c r="A24" s="3">
        <v>22</v>
      </c>
      <c r="B24" s="3" t="s">
        <v>6</v>
      </c>
      <c r="C24" s="3" t="str">
        <f>"许雪霜"</f>
        <v>许雪霜</v>
      </c>
      <c r="D24" s="3" t="str">
        <f t="shared" si="0"/>
        <v>女</v>
      </c>
      <c r="E24" s="3" t="str">
        <f>"1996-08-20"</f>
        <v>1996-08-20</v>
      </c>
    </row>
    <row r="25" spans="1:5">
      <c r="A25" s="3">
        <v>23</v>
      </c>
      <c r="B25" s="3" t="s">
        <v>6</v>
      </c>
      <c r="C25" s="3" t="str">
        <f>"张馨月"</f>
        <v>张馨月</v>
      </c>
      <c r="D25" s="3" t="str">
        <f t="shared" si="0"/>
        <v>女</v>
      </c>
      <c r="E25" s="3" t="str">
        <f>"1999-06-02"</f>
        <v>1999-06-02</v>
      </c>
    </row>
    <row r="26" spans="1:5">
      <c r="A26" s="3">
        <v>24</v>
      </c>
      <c r="B26" s="3" t="s">
        <v>6</v>
      </c>
      <c r="C26" s="3" t="str">
        <f>"曾携舅"</f>
        <v>曾携舅</v>
      </c>
      <c r="D26" s="3" t="str">
        <f t="shared" si="0"/>
        <v>女</v>
      </c>
      <c r="E26" s="3" t="str">
        <f>"1997-01-27"</f>
        <v>1997-01-27</v>
      </c>
    </row>
    <row r="27" spans="1:5">
      <c r="A27" s="3">
        <v>25</v>
      </c>
      <c r="B27" s="3" t="s">
        <v>6</v>
      </c>
      <c r="C27" s="3" t="str">
        <f>"黄明群"</f>
        <v>黄明群</v>
      </c>
      <c r="D27" s="3" t="str">
        <f t="shared" si="0"/>
        <v>女</v>
      </c>
      <c r="E27" s="3" t="str">
        <f>"1991-01-18"</f>
        <v>1991-01-18</v>
      </c>
    </row>
    <row r="28" spans="1:5">
      <c r="A28" s="3">
        <v>26</v>
      </c>
      <c r="B28" s="3" t="s">
        <v>6</v>
      </c>
      <c r="C28" s="3" t="str">
        <f>"邢孔立"</f>
        <v>邢孔立</v>
      </c>
      <c r="D28" s="3" t="str">
        <f t="shared" si="0"/>
        <v>女</v>
      </c>
      <c r="E28" s="3" t="str">
        <f>"1993-11-07"</f>
        <v>1993-11-07</v>
      </c>
    </row>
    <row r="29" spans="1:5">
      <c r="A29" s="3">
        <v>27</v>
      </c>
      <c r="B29" s="3" t="s">
        <v>6</v>
      </c>
      <c r="C29" s="3" t="str">
        <f>"冯琼燕"</f>
        <v>冯琼燕</v>
      </c>
      <c r="D29" s="3" t="str">
        <f t="shared" si="0"/>
        <v>女</v>
      </c>
      <c r="E29" s="3" t="str">
        <f>"1995-10-22"</f>
        <v>1995-10-22</v>
      </c>
    </row>
    <row r="30" spans="1:5">
      <c r="A30" s="3">
        <v>28</v>
      </c>
      <c r="B30" s="3" t="s">
        <v>6</v>
      </c>
      <c r="C30" s="3" t="str">
        <f>"邓小兰"</f>
        <v>邓小兰</v>
      </c>
      <c r="D30" s="3" t="str">
        <f t="shared" si="0"/>
        <v>女</v>
      </c>
      <c r="E30" s="3" t="str">
        <f>"1989-01-01"</f>
        <v>1989-01-01</v>
      </c>
    </row>
    <row r="31" spans="1:5">
      <c r="A31" s="3">
        <v>29</v>
      </c>
      <c r="B31" s="3" t="s">
        <v>6</v>
      </c>
      <c r="C31" s="3" t="str">
        <f>"罗雅曼"</f>
        <v>罗雅曼</v>
      </c>
      <c r="D31" s="3" t="str">
        <f t="shared" si="0"/>
        <v>女</v>
      </c>
      <c r="E31" s="3" t="str">
        <f>"1994-03-26"</f>
        <v>1994-03-26</v>
      </c>
    </row>
    <row r="32" spans="1:5">
      <c r="A32" s="3">
        <v>30</v>
      </c>
      <c r="B32" s="3" t="s">
        <v>6</v>
      </c>
      <c r="C32" s="3" t="str">
        <f>"符琼艳"</f>
        <v>符琼艳</v>
      </c>
      <c r="D32" s="3" t="str">
        <f t="shared" si="0"/>
        <v>女</v>
      </c>
      <c r="E32" s="3" t="str">
        <f>"1995-07-08"</f>
        <v>1995-07-08</v>
      </c>
    </row>
    <row r="33" spans="1:5">
      <c r="A33" s="3">
        <v>31</v>
      </c>
      <c r="B33" s="3" t="s">
        <v>6</v>
      </c>
      <c r="C33" s="3" t="str">
        <f>"陈洁"</f>
        <v>陈洁</v>
      </c>
      <c r="D33" s="3" t="str">
        <f t="shared" si="0"/>
        <v>女</v>
      </c>
      <c r="E33" s="3" t="str">
        <f>"1992-10-01"</f>
        <v>1992-10-01</v>
      </c>
    </row>
    <row r="34" spans="1:5">
      <c r="A34" s="3">
        <v>32</v>
      </c>
      <c r="B34" s="3" t="s">
        <v>6</v>
      </c>
      <c r="C34" s="3" t="str">
        <f>"欧丽丽"</f>
        <v>欧丽丽</v>
      </c>
      <c r="D34" s="3" t="str">
        <f t="shared" si="0"/>
        <v>女</v>
      </c>
      <c r="E34" s="3" t="str">
        <f>"1996-09-14"</f>
        <v>1996-09-14</v>
      </c>
    </row>
    <row r="35" spans="1:5">
      <c r="A35" s="3">
        <v>33</v>
      </c>
      <c r="B35" s="3" t="s">
        <v>6</v>
      </c>
      <c r="C35" s="3" t="str">
        <f>"罗海霞"</f>
        <v>罗海霞</v>
      </c>
      <c r="D35" s="3" t="str">
        <f t="shared" si="0"/>
        <v>女</v>
      </c>
      <c r="E35" s="3" t="str">
        <f>"1990-07-10"</f>
        <v>1990-07-10</v>
      </c>
    </row>
    <row r="36" spans="1:5">
      <c r="A36" s="3">
        <v>34</v>
      </c>
      <c r="B36" s="3" t="s">
        <v>6</v>
      </c>
      <c r="C36" s="3" t="str">
        <f>"裴敏"</f>
        <v>裴敏</v>
      </c>
      <c r="D36" s="3" t="str">
        <f t="shared" si="0"/>
        <v>女</v>
      </c>
      <c r="E36" s="3" t="str">
        <f>"1995-06-18"</f>
        <v>1995-06-18</v>
      </c>
    </row>
    <row r="37" spans="1:5">
      <c r="A37" s="3">
        <v>35</v>
      </c>
      <c r="B37" s="3" t="s">
        <v>6</v>
      </c>
      <c r="C37" s="3" t="str">
        <f>"容孝婷"</f>
        <v>容孝婷</v>
      </c>
      <c r="D37" s="3" t="str">
        <f t="shared" si="0"/>
        <v>女</v>
      </c>
      <c r="E37" s="3" t="str">
        <f>"1996-04-29"</f>
        <v>1996-04-29</v>
      </c>
    </row>
    <row r="38" spans="1:5">
      <c r="A38" s="3">
        <v>36</v>
      </c>
      <c r="B38" s="3" t="s">
        <v>6</v>
      </c>
      <c r="C38" s="3" t="str">
        <f>"钟海麟"</f>
        <v>钟海麟</v>
      </c>
      <c r="D38" s="3" t="str">
        <f>"男"</f>
        <v>男</v>
      </c>
      <c r="E38" s="3" t="str">
        <f>"1994-09-17"</f>
        <v>1994-09-17</v>
      </c>
    </row>
    <row r="39" spans="1:5">
      <c r="A39" s="3">
        <v>37</v>
      </c>
      <c r="B39" s="3" t="s">
        <v>6</v>
      </c>
      <c r="C39" s="3" t="str">
        <f>"黄小霞"</f>
        <v>黄小霞</v>
      </c>
      <c r="D39" s="3" t="str">
        <f t="shared" ref="D39:D101" si="1">"女"</f>
        <v>女</v>
      </c>
      <c r="E39" s="3" t="str">
        <f>"1990-10-07"</f>
        <v>1990-10-07</v>
      </c>
    </row>
    <row r="40" spans="1:5">
      <c r="A40" s="3">
        <v>38</v>
      </c>
      <c r="B40" s="3" t="s">
        <v>6</v>
      </c>
      <c r="C40" s="3" t="str">
        <f>"刘海之"</f>
        <v>刘海之</v>
      </c>
      <c r="D40" s="3" t="str">
        <f t="shared" si="1"/>
        <v>女</v>
      </c>
      <c r="E40" s="3" t="str">
        <f>"1990-06-16"</f>
        <v>1990-06-16</v>
      </c>
    </row>
    <row r="41" spans="1:5">
      <c r="A41" s="3">
        <v>39</v>
      </c>
      <c r="B41" s="3" t="s">
        <v>6</v>
      </c>
      <c r="C41" s="3" t="str">
        <f>"张云霞"</f>
        <v>张云霞</v>
      </c>
      <c r="D41" s="3" t="str">
        <f t="shared" si="1"/>
        <v>女</v>
      </c>
      <c r="E41" s="3" t="str">
        <f>"1995-04-17"</f>
        <v>1995-04-17</v>
      </c>
    </row>
    <row r="42" spans="1:5">
      <c r="A42" s="3">
        <v>40</v>
      </c>
      <c r="B42" s="3" t="s">
        <v>6</v>
      </c>
      <c r="C42" s="3" t="str">
        <f>"罗祥始"</f>
        <v>罗祥始</v>
      </c>
      <c r="D42" s="3" t="str">
        <f t="shared" si="1"/>
        <v>女</v>
      </c>
      <c r="E42" s="3" t="str">
        <f>"1995-04-03"</f>
        <v>1995-04-03</v>
      </c>
    </row>
    <row r="43" spans="1:5">
      <c r="A43" s="3">
        <v>41</v>
      </c>
      <c r="B43" s="3" t="s">
        <v>6</v>
      </c>
      <c r="C43" s="3" t="str">
        <f>"何琼翠"</f>
        <v>何琼翠</v>
      </c>
      <c r="D43" s="3" t="str">
        <f t="shared" si="1"/>
        <v>女</v>
      </c>
      <c r="E43" s="3" t="str">
        <f>"1996-01-09"</f>
        <v>1996-01-09</v>
      </c>
    </row>
    <row r="44" spans="1:5">
      <c r="A44" s="3">
        <v>42</v>
      </c>
      <c r="B44" s="3" t="s">
        <v>6</v>
      </c>
      <c r="C44" s="3" t="str">
        <f>"吉亚芬"</f>
        <v>吉亚芬</v>
      </c>
      <c r="D44" s="3" t="str">
        <f t="shared" si="1"/>
        <v>女</v>
      </c>
      <c r="E44" s="3" t="str">
        <f>"1994-12-31"</f>
        <v>1994-12-31</v>
      </c>
    </row>
    <row r="45" spans="1:5">
      <c r="A45" s="3">
        <v>43</v>
      </c>
      <c r="B45" s="3" t="s">
        <v>6</v>
      </c>
      <c r="C45" s="3" t="str">
        <f>"李慧平"</f>
        <v>李慧平</v>
      </c>
      <c r="D45" s="3" t="str">
        <f t="shared" si="1"/>
        <v>女</v>
      </c>
      <c r="E45" s="3" t="str">
        <f>"1996-06-01"</f>
        <v>1996-06-01</v>
      </c>
    </row>
    <row r="46" spans="1:5">
      <c r="A46" s="3">
        <v>44</v>
      </c>
      <c r="B46" s="3" t="s">
        <v>6</v>
      </c>
      <c r="C46" s="3" t="str">
        <f>"唐淑"</f>
        <v>唐淑</v>
      </c>
      <c r="D46" s="3" t="str">
        <f t="shared" si="1"/>
        <v>女</v>
      </c>
      <c r="E46" s="3" t="str">
        <f>"1996-08-08"</f>
        <v>1996-08-08</v>
      </c>
    </row>
    <row r="47" spans="1:5">
      <c r="A47" s="3">
        <v>45</v>
      </c>
      <c r="B47" s="3" t="s">
        <v>6</v>
      </c>
      <c r="C47" s="3" t="str">
        <f>"黄慧情"</f>
        <v>黄慧情</v>
      </c>
      <c r="D47" s="3" t="str">
        <f t="shared" si="1"/>
        <v>女</v>
      </c>
      <c r="E47" s="3" t="str">
        <f>"1997-01-08"</f>
        <v>1997-01-08</v>
      </c>
    </row>
    <row r="48" spans="1:5">
      <c r="A48" s="3">
        <v>46</v>
      </c>
      <c r="B48" s="3" t="s">
        <v>6</v>
      </c>
      <c r="C48" s="3" t="str">
        <f>"陈慧芬"</f>
        <v>陈慧芬</v>
      </c>
      <c r="D48" s="3" t="str">
        <f t="shared" si="1"/>
        <v>女</v>
      </c>
      <c r="E48" s="3" t="str">
        <f>"1996-05-21"</f>
        <v>1996-05-21</v>
      </c>
    </row>
    <row r="49" spans="1:5">
      <c r="A49" s="3">
        <v>47</v>
      </c>
      <c r="B49" s="3" t="s">
        <v>6</v>
      </c>
      <c r="C49" s="3" t="str">
        <f>"王玉虹"</f>
        <v>王玉虹</v>
      </c>
      <c r="D49" s="3" t="str">
        <f t="shared" si="1"/>
        <v>女</v>
      </c>
      <c r="E49" s="3" t="str">
        <f>"1996-04-17"</f>
        <v>1996-04-17</v>
      </c>
    </row>
    <row r="50" spans="1:5">
      <c r="A50" s="3">
        <v>48</v>
      </c>
      <c r="B50" s="3" t="s">
        <v>6</v>
      </c>
      <c r="C50" s="3" t="str">
        <f>"林日潭"</f>
        <v>林日潭</v>
      </c>
      <c r="D50" s="3" t="str">
        <f t="shared" si="1"/>
        <v>女</v>
      </c>
      <c r="E50" s="3" t="str">
        <f>"1995-07-17"</f>
        <v>1995-07-17</v>
      </c>
    </row>
    <row r="51" spans="1:5">
      <c r="A51" s="3">
        <v>49</v>
      </c>
      <c r="B51" s="3" t="s">
        <v>6</v>
      </c>
      <c r="C51" s="3" t="str">
        <f>"许马伟"</f>
        <v>许马伟</v>
      </c>
      <c r="D51" s="3" t="str">
        <f t="shared" si="1"/>
        <v>女</v>
      </c>
      <c r="E51" s="3" t="str">
        <f>"1990-01-01"</f>
        <v>1990-01-01</v>
      </c>
    </row>
    <row r="52" spans="1:5">
      <c r="A52" s="3">
        <v>50</v>
      </c>
      <c r="B52" s="3" t="s">
        <v>6</v>
      </c>
      <c r="C52" s="3" t="str">
        <f>"邢娜"</f>
        <v>邢娜</v>
      </c>
      <c r="D52" s="3" t="str">
        <f t="shared" si="1"/>
        <v>女</v>
      </c>
      <c r="E52" s="3" t="str">
        <f>"1994-12-01"</f>
        <v>1994-12-01</v>
      </c>
    </row>
    <row r="53" spans="1:5">
      <c r="A53" s="3">
        <v>51</v>
      </c>
      <c r="B53" s="3" t="s">
        <v>6</v>
      </c>
      <c r="C53" s="3" t="str">
        <f>"杨虹丹"</f>
        <v>杨虹丹</v>
      </c>
      <c r="D53" s="3" t="str">
        <f t="shared" si="1"/>
        <v>女</v>
      </c>
      <c r="E53" s="3" t="str">
        <f>"1993-06-27"</f>
        <v>1993-06-27</v>
      </c>
    </row>
    <row r="54" spans="1:5">
      <c r="A54" s="3">
        <v>52</v>
      </c>
      <c r="B54" s="3" t="s">
        <v>6</v>
      </c>
      <c r="C54" s="3" t="str">
        <f>"张云"</f>
        <v>张云</v>
      </c>
      <c r="D54" s="3" t="str">
        <f t="shared" si="1"/>
        <v>女</v>
      </c>
      <c r="E54" s="3" t="str">
        <f>"1992-12-08"</f>
        <v>1992-12-08</v>
      </c>
    </row>
    <row r="55" spans="1:5">
      <c r="A55" s="3">
        <v>53</v>
      </c>
      <c r="B55" s="3" t="s">
        <v>6</v>
      </c>
      <c r="C55" s="3" t="str">
        <f>"林书芳"</f>
        <v>林书芳</v>
      </c>
      <c r="D55" s="3" t="str">
        <f t="shared" si="1"/>
        <v>女</v>
      </c>
      <c r="E55" s="3" t="str">
        <f>"1996-02-09"</f>
        <v>1996-02-09</v>
      </c>
    </row>
    <row r="56" spans="1:5">
      <c r="A56" s="3">
        <v>54</v>
      </c>
      <c r="B56" s="3" t="s">
        <v>6</v>
      </c>
      <c r="C56" s="3" t="str">
        <f>"赵承素"</f>
        <v>赵承素</v>
      </c>
      <c r="D56" s="3" t="str">
        <f t="shared" si="1"/>
        <v>女</v>
      </c>
      <c r="E56" s="3" t="str">
        <f>"1992-05-13"</f>
        <v>1992-05-13</v>
      </c>
    </row>
    <row r="57" spans="1:5">
      <c r="A57" s="3">
        <v>55</v>
      </c>
      <c r="B57" s="3" t="s">
        <v>6</v>
      </c>
      <c r="C57" s="3" t="str">
        <f>"魏镜如"</f>
        <v>魏镜如</v>
      </c>
      <c r="D57" s="3" t="str">
        <f t="shared" si="1"/>
        <v>女</v>
      </c>
      <c r="E57" s="3" t="str">
        <f>"1997-06-28"</f>
        <v>1997-06-28</v>
      </c>
    </row>
    <row r="58" spans="1:5">
      <c r="A58" s="3">
        <v>56</v>
      </c>
      <c r="B58" s="3" t="s">
        <v>6</v>
      </c>
      <c r="C58" s="3" t="str">
        <f>"符舒瑾"</f>
        <v>符舒瑾</v>
      </c>
      <c r="D58" s="3" t="str">
        <f t="shared" si="1"/>
        <v>女</v>
      </c>
      <c r="E58" s="3" t="str">
        <f>"1997-12-20"</f>
        <v>1997-12-20</v>
      </c>
    </row>
    <row r="59" spans="1:5">
      <c r="A59" s="3">
        <v>57</v>
      </c>
      <c r="B59" s="3" t="s">
        <v>6</v>
      </c>
      <c r="C59" s="3" t="str">
        <f>"林娇珍"</f>
        <v>林娇珍</v>
      </c>
      <c r="D59" s="3" t="str">
        <f t="shared" si="1"/>
        <v>女</v>
      </c>
      <c r="E59" s="3" t="str">
        <f>"1996-04-27"</f>
        <v>1996-04-27</v>
      </c>
    </row>
    <row r="60" spans="1:5">
      <c r="A60" s="3">
        <v>58</v>
      </c>
      <c r="B60" s="3" t="s">
        <v>6</v>
      </c>
      <c r="C60" s="3" t="str">
        <f>"江笔玲"</f>
        <v>江笔玲</v>
      </c>
      <c r="D60" s="3" t="str">
        <f t="shared" si="1"/>
        <v>女</v>
      </c>
      <c r="E60" s="3" t="str">
        <f>"1988-12-27"</f>
        <v>1988-12-27</v>
      </c>
    </row>
    <row r="61" spans="1:5">
      <c r="A61" s="3">
        <v>59</v>
      </c>
      <c r="B61" s="3" t="s">
        <v>6</v>
      </c>
      <c r="C61" s="3" t="str">
        <f>"黄春爱"</f>
        <v>黄春爱</v>
      </c>
      <c r="D61" s="3" t="str">
        <f t="shared" si="1"/>
        <v>女</v>
      </c>
      <c r="E61" s="3" t="str">
        <f>"1992-01-18"</f>
        <v>1992-01-18</v>
      </c>
    </row>
    <row r="62" spans="1:5">
      <c r="A62" s="3">
        <v>60</v>
      </c>
      <c r="B62" s="3" t="s">
        <v>6</v>
      </c>
      <c r="C62" s="3" t="str">
        <f>"陈慧"</f>
        <v>陈慧</v>
      </c>
      <c r="D62" s="3" t="str">
        <f t="shared" si="1"/>
        <v>女</v>
      </c>
      <c r="E62" s="3" t="str">
        <f>"1994-10-07"</f>
        <v>1994-10-07</v>
      </c>
    </row>
    <row r="63" spans="1:5">
      <c r="A63" s="3">
        <v>61</v>
      </c>
      <c r="B63" s="3" t="s">
        <v>6</v>
      </c>
      <c r="C63" s="3" t="str">
        <f>"梁紫莲"</f>
        <v>梁紫莲</v>
      </c>
      <c r="D63" s="3" t="str">
        <f t="shared" si="1"/>
        <v>女</v>
      </c>
      <c r="E63" s="3" t="str">
        <f>"1995-01-15"</f>
        <v>1995-01-15</v>
      </c>
    </row>
    <row r="64" spans="1:5">
      <c r="A64" s="3">
        <v>62</v>
      </c>
      <c r="B64" s="3" t="s">
        <v>6</v>
      </c>
      <c r="C64" s="3" t="str">
        <f>"苏墩花"</f>
        <v>苏墩花</v>
      </c>
      <c r="D64" s="3" t="str">
        <f t="shared" si="1"/>
        <v>女</v>
      </c>
      <c r="E64" s="3" t="str">
        <f>"1994-06-04"</f>
        <v>1994-06-04</v>
      </c>
    </row>
    <row r="65" spans="1:5">
      <c r="A65" s="3">
        <v>63</v>
      </c>
      <c r="B65" s="3" t="s">
        <v>6</v>
      </c>
      <c r="C65" s="3" t="str">
        <f>"林怡芳"</f>
        <v>林怡芳</v>
      </c>
      <c r="D65" s="3" t="str">
        <f t="shared" si="1"/>
        <v>女</v>
      </c>
      <c r="E65" s="3" t="str">
        <f>"1994-10-26"</f>
        <v>1994-10-26</v>
      </c>
    </row>
    <row r="66" spans="1:5">
      <c r="A66" s="3">
        <v>64</v>
      </c>
      <c r="B66" s="3" t="s">
        <v>6</v>
      </c>
      <c r="C66" s="3" t="str">
        <f>"陈石女"</f>
        <v>陈石女</v>
      </c>
      <c r="D66" s="3" t="str">
        <f t="shared" si="1"/>
        <v>女</v>
      </c>
      <c r="E66" s="3" t="str">
        <f>"1995-05-11"</f>
        <v>1995-05-11</v>
      </c>
    </row>
    <row r="67" spans="1:5">
      <c r="A67" s="3">
        <v>65</v>
      </c>
      <c r="B67" s="3" t="s">
        <v>6</v>
      </c>
      <c r="C67" s="3" t="str">
        <f>"陈丽娟"</f>
        <v>陈丽娟</v>
      </c>
      <c r="D67" s="3" t="str">
        <f t="shared" si="1"/>
        <v>女</v>
      </c>
      <c r="E67" s="3" t="str">
        <f>"1992-08-01"</f>
        <v>1992-08-01</v>
      </c>
    </row>
    <row r="68" spans="1:5">
      <c r="A68" s="3">
        <v>66</v>
      </c>
      <c r="B68" s="3" t="s">
        <v>6</v>
      </c>
      <c r="C68" s="3" t="str">
        <f>"罗丁微"</f>
        <v>罗丁微</v>
      </c>
      <c r="D68" s="3" t="str">
        <f t="shared" si="1"/>
        <v>女</v>
      </c>
      <c r="E68" s="3" t="str">
        <f>"1994-10-07"</f>
        <v>1994-10-07</v>
      </c>
    </row>
    <row r="69" spans="1:5">
      <c r="A69" s="3">
        <v>67</v>
      </c>
      <c r="B69" s="3" t="s">
        <v>6</v>
      </c>
      <c r="C69" s="3" t="str">
        <f>"吴家艳"</f>
        <v>吴家艳</v>
      </c>
      <c r="D69" s="3" t="str">
        <f t="shared" si="1"/>
        <v>女</v>
      </c>
      <c r="E69" s="3" t="str">
        <f>"1987-06-11"</f>
        <v>1987-06-11</v>
      </c>
    </row>
    <row r="70" spans="1:5">
      <c r="A70" s="3">
        <v>68</v>
      </c>
      <c r="B70" s="3" t="s">
        <v>6</v>
      </c>
      <c r="C70" s="3" t="str">
        <f>"吴鑫霖"</f>
        <v>吴鑫霖</v>
      </c>
      <c r="D70" s="3" t="str">
        <f t="shared" si="1"/>
        <v>女</v>
      </c>
      <c r="E70" s="3" t="str">
        <f>"1998-12-01"</f>
        <v>1998-12-01</v>
      </c>
    </row>
    <row r="71" spans="1:5">
      <c r="A71" s="3">
        <v>69</v>
      </c>
      <c r="B71" s="3" t="s">
        <v>6</v>
      </c>
      <c r="C71" s="3" t="str">
        <f>"卢燕芳"</f>
        <v>卢燕芳</v>
      </c>
      <c r="D71" s="3" t="str">
        <f t="shared" si="1"/>
        <v>女</v>
      </c>
      <c r="E71" s="3" t="str">
        <f>"1991-08-11"</f>
        <v>1991-08-11</v>
      </c>
    </row>
    <row r="72" spans="1:5">
      <c r="A72" s="3">
        <v>70</v>
      </c>
      <c r="B72" s="3" t="s">
        <v>6</v>
      </c>
      <c r="C72" s="3" t="str">
        <f>"刘香东"</f>
        <v>刘香东</v>
      </c>
      <c r="D72" s="3" t="str">
        <f t="shared" si="1"/>
        <v>女</v>
      </c>
      <c r="E72" s="3" t="str">
        <f>"1990-10-07"</f>
        <v>1990-10-07</v>
      </c>
    </row>
    <row r="73" spans="1:5">
      <c r="A73" s="3">
        <v>71</v>
      </c>
      <c r="B73" s="3" t="s">
        <v>6</v>
      </c>
      <c r="C73" s="3" t="str">
        <f>"符春苗"</f>
        <v>符春苗</v>
      </c>
      <c r="D73" s="3" t="str">
        <f t="shared" si="1"/>
        <v>女</v>
      </c>
      <c r="E73" s="3" t="str">
        <f>"1988-02-10"</f>
        <v>1988-02-10</v>
      </c>
    </row>
    <row r="74" spans="1:5">
      <c r="A74" s="3">
        <v>72</v>
      </c>
      <c r="B74" s="3" t="s">
        <v>6</v>
      </c>
      <c r="C74" s="3" t="str">
        <f>"郑珍珍"</f>
        <v>郑珍珍</v>
      </c>
      <c r="D74" s="3" t="str">
        <f t="shared" si="1"/>
        <v>女</v>
      </c>
      <c r="E74" s="3" t="str">
        <f>"1998-07-28"</f>
        <v>1998-07-28</v>
      </c>
    </row>
    <row r="75" spans="1:5">
      <c r="A75" s="3">
        <v>73</v>
      </c>
      <c r="B75" s="3" t="s">
        <v>6</v>
      </c>
      <c r="C75" s="3" t="str">
        <f>"郑惠艳"</f>
        <v>郑惠艳</v>
      </c>
      <c r="D75" s="3" t="str">
        <f t="shared" si="1"/>
        <v>女</v>
      </c>
      <c r="E75" s="3" t="str">
        <f>"1994-01-02"</f>
        <v>1994-01-02</v>
      </c>
    </row>
    <row r="76" spans="1:5">
      <c r="A76" s="3">
        <v>74</v>
      </c>
      <c r="B76" s="3" t="s">
        <v>6</v>
      </c>
      <c r="C76" s="3" t="str">
        <f>"林小环"</f>
        <v>林小环</v>
      </c>
      <c r="D76" s="3" t="str">
        <f t="shared" si="1"/>
        <v>女</v>
      </c>
      <c r="E76" s="3" t="str">
        <f>"1991-03-04"</f>
        <v>1991-03-04</v>
      </c>
    </row>
    <row r="77" spans="1:5">
      <c r="A77" s="3">
        <v>75</v>
      </c>
      <c r="B77" s="3" t="s">
        <v>6</v>
      </c>
      <c r="C77" s="3" t="str">
        <f>"吉树燕"</f>
        <v>吉树燕</v>
      </c>
      <c r="D77" s="3" t="str">
        <f t="shared" si="1"/>
        <v>女</v>
      </c>
      <c r="E77" s="3" t="str">
        <f>"1988-11-16"</f>
        <v>1988-11-16</v>
      </c>
    </row>
    <row r="78" spans="1:5">
      <c r="A78" s="3">
        <v>76</v>
      </c>
      <c r="B78" s="3" t="s">
        <v>6</v>
      </c>
      <c r="C78" s="3" t="str">
        <f>"周宝莹"</f>
        <v>周宝莹</v>
      </c>
      <c r="D78" s="3" t="str">
        <f t="shared" si="1"/>
        <v>女</v>
      </c>
      <c r="E78" s="3" t="str">
        <f>"1994-12-15"</f>
        <v>1994-12-15</v>
      </c>
    </row>
    <row r="79" spans="1:5">
      <c r="A79" s="3">
        <v>77</v>
      </c>
      <c r="B79" s="3" t="s">
        <v>6</v>
      </c>
      <c r="C79" s="3" t="str">
        <f>"王春艳"</f>
        <v>王春艳</v>
      </c>
      <c r="D79" s="3" t="str">
        <f t="shared" si="1"/>
        <v>女</v>
      </c>
      <c r="E79" s="3" t="str">
        <f>"1992-11-06"</f>
        <v>1992-11-06</v>
      </c>
    </row>
    <row r="80" spans="1:5">
      <c r="A80" s="3">
        <v>78</v>
      </c>
      <c r="B80" s="3" t="s">
        <v>6</v>
      </c>
      <c r="C80" s="3" t="str">
        <f>"陈曼"</f>
        <v>陈曼</v>
      </c>
      <c r="D80" s="3" t="str">
        <f t="shared" si="1"/>
        <v>女</v>
      </c>
      <c r="E80" s="3" t="str">
        <f>"1991-03-29"</f>
        <v>1991-03-29</v>
      </c>
    </row>
    <row r="81" spans="1:5">
      <c r="A81" s="3">
        <v>79</v>
      </c>
      <c r="B81" s="3" t="s">
        <v>6</v>
      </c>
      <c r="C81" s="3" t="str">
        <f>"王萌"</f>
        <v>王萌</v>
      </c>
      <c r="D81" s="3" t="str">
        <f t="shared" si="1"/>
        <v>女</v>
      </c>
      <c r="E81" s="3" t="str">
        <f>"1986-05-27"</f>
        <v>1986-05-27</v>
      </c>
    </row>
    <row r="82" spans="1:5">
      <c r="A82" s="3">
        <v>80</v>
      </c>
      <c r="B82" s="3" t="s">
        <v>6</v>
      </c>
      <c r="C82" s="3" t="str">
        <f>"苏秋棠"</f>
        <v>苏秋棠</v>
      </c>
      <c r="D82" s="3" t="str">
        <f t="shared" si="1"/>
        <v>女</v>
      </c>
      <c r="E82" s="3" t="str">
        <f>"1991-12-08"</f>
        <v>1991-12-08</v>
      </c>
    </row>
    <row r="83" spans="1:5">
      <c r="A83" s="3">
        <v>81</v>
      </c>
      <c r="B83" s="3" t="s">
        <v>6</v>
      </c>
      <c r="C83" s="3" t="str">
        <f>"张夏梅"</f>
        <v>张夏梅</v>
      </c>
      <c r="D83" s="3" t="str">
        <f t="shared" si="1"/>
        <v>女</v>
      </c>
      <c r="E83" s="3" t="str">
        <f>"1994-12-03"</f>
        <v>1994-12-03</v>
      </c>
    </row>
    <row r="84" spans="1:5">
      <c r="A84" s="3">
        <v>82</v>
      </c>
      <c r="B84" s="3" t="s">
        <v>6</v>
      </c>
      <c r="C84" s="3" t="str">
        <f>"田何莉"</f>
        <v>田何莉</v>
      </c>
      <c r="D84" s="3" t="str">
        <f t="shared" si="1"/>
        <v>女</v>
      </c>
      <c r="E84" s="3" t="str">
        <f>"1993-06-06"</f>
        <v>1993-06-06</v>
      </c>
    </row>
    <row r="85" spans="1:5">
      <c r="A85" s="3">
        <v>83</v>
      </c>
      <c r="B85" s="3" t="s">
        <v>6</v>
      </c>
      <c r="C85" s="3" t="str">
        <f>"符亚娘"</f>
        <v>符亚娘</v>
      </c>
      <c r="D85" s="3" t="str">
        <f t="shared" si="1"/>
        <v>女</v>
      </c>
      <c r="E85" s="3" t="str">
        <f>"1992-10-03"</f>
        <v>1992-10-03</v>
      </c>
    </row>
    <row r="86" spans="1:5">
      <c r="A86" s="3">
        <v>84</v>
      </c>
      <c r="B86" s="3" t="s">
        <v>6</v>
      </c>
      <c r="C86" s="3" t="str">
        <f>"韦乔镄"</f>
        <v>韦乔镄</v>
      </c>
      <c r="D86" s="3" t="str">
        <f t="shared" si="1"/>
        <v>女</v>
      </c>
      <c r="E86" s="3" t="str">
        <f>"1992-03-10"</f>
        <v>1992-03-10</v>
      </c>
    </row>
    <row r="87" spans="1:5">
      <c r="A87" s="3">
        <v>85</v>
      </c>
      <c r="B87" s="3" t="s">
        <v>6</v>
      </c>
      <c r="C87" s="3" t="str">
        <f>"符妹珠"</f>
        <v>符妹珠</v>
      </c>
      <c r="D87" s="3" t="str">
        <f t="shared" si="1"/>
        <v>女</v>
      </c>
      <c r="E87" s="3" t="str">
        <f>"1996-11-07"</f>
        <v>1996-11-07</v>
      </c>
    </row>
    <row r="88" spans="1:5">
      <c r="A88" s="3">
        <v>86</v>
      </c>
      <c r="B88" s="3" t="s">
        <v>6</v>
      </c>
      <c r="C88" s="3" t="str">
        <f>"黎琼月"</f>
        <v>黎琼月</v>
      </c>
      <c r="D88" s="3" t="str">
        <f t="shared" si="1"/>
        <v>女</v>
      </c>
      <c r="E88" s="3" t="str">
        <f>"1993-01-04"</f>
        <v>1993-01-04</v>
      </c>
    </row>
    <row r="89" spans="1:5">
      <c r="A89" s="3">
        <v>87</v>
      </c>
      <c r="B89" s="3" t="s">
        <v>6</v>
      </c>
      <c r="C89" s="3" t="str">
        <f>"邢维婷"</f>
        <v>邢维婷</v>
      </c>
      <c r="D89" s="3" t="str">
        <f t="shared" si="1"/>
        <v>女</v>
      </c>
      <c r="E89" s="3" t="str">
        <f>"1991-09-01"</f>
        <v>1991-09-01</v>
      </c>
    </row>
    <row r="90" spans="1:5">
      <c r="A90" s="3">
        <v>88</v>
      </c>
      <c r="B90" s="3" t="s">
        <v>6</v>
      </c>
      <c r="C90" s="3" t="str">
        <f>"张春妮"</f>
        <v>张春妮</v>
      </c>
      <c r="D90" s="3" t="str">
        <f t="shared" si="1"/>
        <v>女</v>
      </c>
      <c r="E90" s="3" t="str">
        <f>"1991-06-17"</f>
        <v>1991-06-17</v>
      </c>
    </row>
    <row r="91" spans="1:5">
      <c r="A91" s="3">
        <v>89</v>
      </c>
      <c r="B91" s="3" t="s">
        <v>6</v>
      </c>
      <c r="C91" s="3" t="str">
        <f>"符禧珍"</f>
        <v>符禧珍</v>
      </c>
      <c r="D91" s="3" t="str">
        <f t="shared" si="1"/>
        <v>女</v>
      </c>
      <c r="E91" s="3" t="str">
        <f>"1996-01-21"</f>
        <v>1996-01-21</v>
      </c>
    </row>
    <row r="92" spans="1:5">
      <c r="A92" s="3">
        <v>90</v>
      </c>
      <c r="B92" s="3" t="s">
        <v>6</v>
      </c>
      <c r="C92" s="3" t="str">
        <f>"朱万联"</f>
        <v>朱万联</v>
      </c>
      <c r="D92" s="3" t="str">
        <f t="shared" si="1"/>
        <v>女</v>
      </c>
      <c r="E92" s="3" t="str">
        <f>"1995-01-19"</f>
        <v>1995-01-19</v>
      </c>
    </row>
    <row r="93" spans="1:5">
      <c r="A93" s="3">
        <v>91</v>
      </c>
      <c r="B93" s="3" t="s">
        <v>6</v>
      </c>
      <c r="C93" s="3" t="str">
        <f>"潘德莎"</f>
        <v>潘德莎</v>
      </c>
      <c r="D93" s="3" t="str">
        <f t="shared" si="1"/>
        <v>女</v>
      </c>
      <c r="E93" s="3" t="str">
        <f>"1989-06-08"</f>
        <v>1989-06-08</v>
      </c>
    </row>
    <row r="94" spans="1:5">
      <c r="A94" s="3">
        <v>92</v>
      </c>
      <c r="B94" s="3" t="s">
        <v>6</v>
      </c>
      <c r="C94" s="3" t="str">
        <f>"邢丽燕"</f>
        <v>邢丽燕</v>
      </c>
      <c r="D94" s="3" t="str">
        <f t="shared" si="1"/>
        <v>女</v>
      </c>
      <c r="E94" s="3" t="str">
        <f>"1996-08-10"</f>
        <v>1996-08-10</v>
      </c>
    </row>
    <row r="95" spans="1:5">
      <c r="A95" s="3">
        <v>93</v>
      </c>
      <c r="B95" s="3" t="s">
        <v>6</v>
      </c>
      <c r="C95" s="3" t="str">
        <f>"符玉秀"</f>
        <v>符玉秀</v>
      </c>
      <c r="D95" s="3" t="str">
        <f t="shared" si="1"/>
        <v>女</v>
      </c>
      <c r="E95" s="3" t="str">
        <f>"1995-02-05"</f>
        <v>1995-02-05</v>
      </c>
    </row>
    <row r="96" spans="1:5">
      <c r="A96" s="3">
        <v>94</v>
      </c>
      <c r="B96" s="3" t="s">
        <v>6</v>
      </c>
      <c r="C96" s="3" t="str">
        <f>"陈映丹"</f>
        <v>陈映丹</v>
      </c>
      <c r="D96" s="3" t="str">
        <f t="shared" si="1"/>
        <v>女</v>
      </c>
      <c r="E96" s="3" t="str">
        <f>"1996-01-27"</f>
        <v>1996-01-27</v>
      </c>
    </row>
    <row r="97" spans="1:5">
      <c r="A97" s="3">
        <v>95</v>
      </c>
      <c r="B97" s="3" t="s">
        <v>6</v>
      </c>
      <c r="C97" s="3" t="str">
        <f>"何桂花"</f>
        <v>何桂花</v>
      </c>
      <c r="D97" s="3" t="str">
        <f t="shared" si="1"/>
        <v>女</v>
      </c>
      <c r="E97" s="3" t="str">
        <f>"1991-06-12"</f>
        <v>1991-06-12</v>
      </c>
    </row>
    <row r="98" spans="1:5">
      <c r="A98" s="3">
        <v>96</v>
      </c>
      <c r="B98" s="3" t="s">
        <v>6</v>
      </c>
      <c r="C98" s="3" t="str">
        <f>"王康雅"</f>
        <v>王康雅</v>
      </c>
      <c r="D98" s="3" t="str">
        <f t="shared" si="1"/>
        <v>女</v>
      </c>
      <c r="E98" s="3" t="str">
        <f>"1994-10-15"</f>
        <v>1994-10-15</v>
      </c>
    </row>
    <row r="99" spans="1:5">
      <c r="A99" s="3">
        <v>97</v>
      </c>
      <c r="B99" s="3" t="s">
        <v>6</v>
      </c>
      <c r="C99" s="3" t="str">
        <f>"陈美妹"</f>
        <v>陈美妹</v>
      </c>
      <c r="D99" s="3" t="str">
        <f t="shared" si="1"/>
        <v>女</v>
      </c>
      <c r="E99" s="3" t="str">
        <f>"1995-12-03"</f>
        <v>1995-12-03</v>
      </c>
    </row>
    <row r="100" spans="1:5">
      <c r="A100" s="3">
        <v>98</v>
      </c>
      <c r="B100" s="3" t="s">
        <v>6</v>
      </c>
      <c r="C100" s="3" t="str">
        <f>"陈泰茜"</f>
        <v>陈泰茜</v>
      </c>
      <c r="D100" s="3" t="str">
        <f t="shared" si="1"/>
        <v>女</v>
      </c>
      <c r="E100" s="3" t="str">
        <f>"1992-04-02"</f>
        <v>1992-04-02</v>
      </c>
    </row>
    <row r="101" spans="1:5">
      <c r="A101" s="3">
        <v>99</v>
      </c>
      <c r="B101" s="3" t="s">
        <v>6</v>
      </c>
      <c r="C101" s="3" t="str">
        <f>"吴家丽"</f>
        <v>吴家丽</v>
      </c>
      <c r="D101" s="3" t="str">
        <f t="shared" si="1"/>
        <v>女</v>
      </c>
      <c r="E101" s="3" t="str">
        <f>"1991-09-20"</f>
        <v>1991-09-20</v>
      </c>
    </row>
    <row r="102" spans="1:5">
      <c r="A102" s="3">
        <v>100</v>
      </c>
      <c r="B102" s="3" t="s">
        <v>6</v>
      </c>
      <c r="C102" s="3" t="str">
        <f>"刘杰"</f>
        <v>刘杰</v>
      </c>
      <c r="D102" s="3" t="str">
        <f>"男"</f>
        <v>男</v>
      </c>
      <c r="E102" s="3" t="str">
        <f>"1994-12-20"</f>
        <v>1994-12-20</v>
      </c>
    </row>
    <row r="103" spans="1:5">
      <c r="A103" s="3">
        <v>101</v>
      </c>
      <c r="B103" s="3" t="s">
        <v>6</v>
      </c>
      <c r="C103" s="3" t="str">
        <f>"陈小珊"</f>
        <v>陈小珊</v>
      </c>
      <c r="D103" s="3" t="str">
        <f t="shared" ref="D103:D143" si="2">"女"</f>
        <v>女</v>
      </c>
      <c r="E103" s="3" t="str">
        <f>"1995-11-08"</f>
        <v>1995-11-08</v>
      </c>
    </row>
    <row r="104" spans="1:5">
      <c r="A104" s="3">
        <v>102</v>
      </c>
      <c r="B104" s="3" t="s">
        <v>6</v>
      </c>
      <c r="C104" s="3" t="str">
        <f>"赖玉利"</f>
        <v>赖玉利</v>
      </c>
      <c r="D104" s="3" t="str">
        <f t="shared" si="2"/>
        <v>女</v>
      </c>
      <c r="E104" s="3" t="str">
        <f>"1987-04-19"</f>
        <v>1987-04-19</v>
      </c>
    </row>
    <row r="105" spans="1:5">
      <c r="A105" s="3">
        <v>103</v>
      </c>
      <c r="B105" s="3" t="s">
        <v>6</v>
      </c>
      <c r="C105" s="3" t="str">
        <f>"韦娟"</f>
        <v>韦娟</v>
      </c>
      <c r="D105" s="3" t="str">
        <f t="shared" si="2"/>
        <v>女</v>
      </c>
      <c r="E105" s="3" t="str">
        <f>"1993-06-14"</f>
        <v>1993-06-14</v>
      </c>
    </row>
    <row r="106" spans="1:5">
      <c r="A106" s="3">
        <v>104</v>
      </c>
      <c r="B106" s="3" t="s">
        <v>6</v>
      </c>
      <c r="C106" s="3" t="str">
        <f>"陈星代"</f>
        <v>陈星代</v>
      </c>
      <c r="D106" s="3" t="str">
        <f t="shared" si="2"/>
        <v>女</v>
      </c>
      <c r="E106" s="3" t="str">
        <f>"1997-07-30"</f>
        <v>1997-07-30</v>
      </c>
    </row>
    <row r="107" spans="1:5">
      <c r="A107" s="3">
        <v>105</v>
      </c>
      <c r="B107" s="3" t="s">
        <v>6</v>
      </c>
      <c r="C107" s="3" t="str">
        <f>"周梨梨"</f>
        <v>周梨梨</v>
      </c>
      <c r="D107" s="3" t="str">
        <f t="shared" si="2"/>
        <v>女</v>
      </c>
      <c r="E107" s="3" t="str">
        <f>"1992-10-21"</f>
        <v>1992-10-21</v>
      </c>
    </row>
    <row r="108" spans="1:5">
      <c r="A108" s="3">
        <v>106</v>
      </c>
      <c r="B108" s="3" t="s">
        <v>6</v>
      </c>
      <c r="C108" s="3" t="str">
        <f>"曾海闽"</f>
        <v>曾海闽</v>
      </c>
      <c r="D108" s="3" t="str">
        <f t="shared" si="2"/>
        <v>女</v>
      </c>
      <c r="E108" s="3" t="str">
        <f>"1995-01-24"</f>
        <v>1995-01-24</v>
      </c>
    </row>
    <row r="109" spans="1:5">
      <c r="A109" s="3">
        <v>107</v>
      </c>
      <c r="B109" s="3" t="s">
        <v>6</v>
      </c>
      <c r="C109" s="3" t="str">
        <f>"黎爱女"</f>
        <v>黎爱女</v>
      </c>
      <c r="D109" s="3" t="str">
        <f t="shared" si="2"/>
        <v>女</v>
      </c>
      <c r="E109" s="3" t="str">
        <f>"1996-06-14"</f>
        <v>1996-06-14</v>
      </c>
    </row>
    <row r="110" spans="1:5">
      <c r="A110" s="3">
        <v>108</v>
      </c>
      <c r="B110" s="3" t="s">
        <v>6</v>
      </c>
      <c r="C110" s="3" t="str">
        <f>"黎冠月"</f>
        <v>黎冠月</v>
      </c>
      <c r="D110" s="3" t="str">
        <f t="shared" si="2"/>
        <v>女</v>
      </c>
      <c r="E110" s="3" t="str">
        <f>"1997-07-17"</f>
        <v>1997-07-17</v>
      </c>
    </row>
    <row r="111" spans="1:5">
      <c r="A111" s="3">
        <v>109</v>
      </c>
      <c r="B111" s="3" t="s">
        <v>6</v>
      </c>
      <c r="C111" s="3" t="str">
        <f>"韦丽果"</f>
        <v>韦丽果</v>
      </c>
      <c r="D111" s="3" t="str">
        <f t="shared" si="2"/>
        <v>女</v>
      </c>
      <c r="E111" s="3" t="str">
        <f>"1991-09-02"</f>
        <v>1991-09-02</v>
      </c>
    </row>
    <row r="112" spans="1:5">
      <c r="A112" s="3">
        <v>110</v>
      </c>
      <c r="B112" s="3" t="s">
        <v>6</v>
      </c>
      <c r="C112" s="3" t="str">
        <f>"李琬莹"</f>
        <v>李琬莹</v>
      </c>
      <c r="D112" s="3" t="str">
        <f t="shared" si="2"/>
        <v>女</v>
      </c>
      <c r="E112" s="3" t="str">
        <f>"1996-01-23"</f>
        <v>1996-01-23</v>
      </c>
    </row>
    <row r="113" spans="1:5">
      <c r="A113" s="3">
        <v>111</v>
      </c>
      <c r="B113" s="3" t="s">
        <v>6</v>
      </c>
      <c r="C113" s="3" t="str">
        <f>"张萌"</f>
        <v>张萌</v>
      </c>
      <c r="D113" s="3" t="str">
        <f t="shared" si="2"/>
        <v>女</v>
      </c>
      <c r="E113" s="3" t="str">
        <f>"1996-07-28"</f>
        <v>1996-07-28</v>
      </c>
    </row>
    <row r="114" spans="1:5">
      <c r="A114" s="3">
        <v>112</v>
      </c>
      <c r="B114" s="3" t="s">
        <v>6</v>
      </c>
      <c r="C114" s="3" t="str">
        <f>"王春露"</f>
        <v>王春露</v>
      </c>
      <c r="D114" s="3" t="str">
        <f t="shared" si="2"/>
        <v>女</v>
      </c>
      <c r="E114" s="3" t="str">
        <f>"1998-06-02"</f>
        <v>1998-06-02</v>
      </c>
    </row>
    <row r="115" spans="1:5">
      <c r="A115" s="3">
        <v>113</v>
      </c>
      <c r="B115" s="3" t="s">
        <v>6</v>
      </c>
      <c r="C115" s="3" t="str">
        <f>"王海燕"</f>
        <v>王海燕</v>
      </c>
      <c r="D115" s="3" t="str">
        <f t="shared" si="2"/>
        <v>女</v>
      </c>
      <c r="E115" s="3" t="str">
        <f>"1996-11-20"</f>
        <v>1996-11-20</v>
      </c>
    </row>
    <row r="116" spans="1:5">
      <c r="A116" s="3">
        <v>114</v>
      </c>
      <c r="B116" s="3" t="s">
        <v>6</v>
      </c>
      <c r="C116" s="3" t="str">
        <f>"陈娇英"</f>
        <v>陈娇英</v>
      </c>
      <c r="D116" s="3" t="str">
        <f t="shared" si="2"/>
        <v>女</v>
      </c>
      <c r="E116" s="3" t="str">
        <f>"1993-08-12"</f>
        <v>1993-08-12</v>
      </c>
    </row>
    <row r="117" spans="1:5">
      <c r="A117" s="3">
        <v>115</v>
      </c>
      <c r="B117" s="3" t="s">
        <v>6</v>
      </c>
      <c r="C117" s="3" t="str">
        <f>"陈冬苗"</f>
        <v>陈冬苗</v>
      </c>
      <c r="D117" s="3" t="str">
        <f t="shared" si="2"/>
        <v>女</v>
      </c>
      <c r="E117" s="3" t="str">
        <f>"1996-08-08"</f>
        <v>1996-08-08</v>
      </c>
    </row>
    <row r="118" spans="1:5">
      <c r="A118" s="3">
        <v>116</v>
      </c>
      <c r="B118" s="3" t="s">
        <v>6</v>
      </c>
      <c r="C118" s="3" t="str">
        <f>"王琼香"</f>
        <v>王琼香</v>
      </c>
      <c r="D118" s="3" t="str">
        <f t="shared" si="2"/>
        <v>女</v>
      </c>
      <c r="E118" s="3" t="str">
        <f>"1985-08-12"</f>
        <v>1985-08-12</v>
      </c>
    </row>
    <row r="119" spans="1:5">
      <c r="A119" s="3">
        <v>117</v>
      </c>
      <c r="B119" s="3" t="s">
        <v>6</v>
      </c>
      <c r="C119" s="3" t="str">
        <f>"张殊月"</f>
        <v>张殊月</v>
      </c>
      <c r="D119" s="3" t="str">
        <f t="shared" si="2"/>
        <v>女</v>
      </c>
      <c r="E119" s="3" t="str">
        <f>"1994-02-17"</f>
        <v>1994-02-17</v>
      </c>
    </row>
    <row r="120" spans="1:5">
      <c r="A120" s="3">
        <v>118</v>
      </c>
      <c r="B120" s="3" t="s">
        <v>6</v>
      </c>
      <c r="C120" s="3" t="str">
        <f>"胡海乙"</f>
        <v>胡海乙</v>
      </c>
      <c r="D120" s="3" t="str">
        <f t="shared" si="2"/>
        <v>女</v>
      </c>
      <c r="E120" s="3" t="str">
        <f>"1996-06-26"</f>
        <v>1996-06-26</v>
      </c>
    </row>
    <row r="121" spans="1:5">
      <c r="A121" s="3">
        <v>119</v>
      </c>
      <c r="B121" s="3" t="s">
        <v>6</v>
      </c>
      <c r="C121" s="3" t="str">
        <f>"王晶晶"</f>
        <v>王晶晶</v>
      </c>
      <c r="D121" s="3" t="str">
        <f t="shared" si="2"/>
        <v>女</v>
      </c>
      <c r="E121" s="3" t="str">
        <f>"1996-02-04"</f>
        <v>1996-02-04</v>
      </c>
    </row>
    <row r="122" spans="1:5">
      <c r="A122" s="3">
        <v>120</v>
      </c>
      <c r="B122" s="3" t="s">
        <v>6</v>
      </c>
      <c r="C122" s="3" t="str">
        <f>"冯昌姑"</f>
        <v>冯昌姑</v>
      </c>
      <c r="D122" s="3" t="str">
        <f t="shared" si="2"/>
        <v>女</v>
      </c>
      <c r="E122" s="3" t="str">
        <f>"1986-11-26"</f>
        <v>1986-11-26</v>
      </c>
    </row>
    <row r="123" spans="1:5">
      <c r="A123" s="3">
        <v>121</v>
      </c>
      <c r="B123" s="3" t="s">
        <v>6</v>
      </c>
      <c r="C123" s="3" t="str">
        <f>"陈宁慧"</f>
        <v>陈宁慧</v>
      </c>
      <c r="D123" s="3" t="str">
        <f t="shared" si="2"/>
        <v>女</v>
      </c>
      <c r="E123" s="3" t="str">
        <f>"1997-01-26"</f>
        <v>1997-01-26</v>
      </c>
    </row>
    <row r="124" spans="1:5">
      <c r="A124" s="3">
        <v>122</v>
      </c>
      <c r="B124" s="3" t="s">
        <v>6</v>
      </c>
      <c r="C124" s="3" t="str">
        <f>"何微"</f>
        <v>何微</v>
      </c>
      <c r="D124" s="3" t="str">
        <f t="shared" si="2"/>
        <v>女</v>
      </c>
      <c r="E124" s="3" t="str">
        <f>"1988-05-27"</f>
        <v>1988-05-27</v>
      </c>
    </row>
    <row r="125" spans="1:5">
      <c r="A125" s="3">
        <v>123</v>
      </c>
      <c r="B125" s="3" t="s">
        <v>6</v>
      </c>
      <c r="C125" s="3" t="str">
        <f>"吴魏尔"</f>
        <v>吴魏尔</v>
      </c>
      <c r="D125" s="3" t="str">
        <f t="shared" si="2"/>
        <v>女</v>
      </c>
      <c r="E125" s="3" t="str">
        <f>"1990-03-18"</f>
        <v>1990-03-18</v>
      </c>
    </row>
    <row r="126" spans="1:5">
      <c r="A126" s="3">
        <v>124</v>
      </c>
      <c r="B126" s="3" t="s">
        <v>6</v>
      </c>
      <c r="C126" s="3" t="str">
        <f>"王基霞"</f>
        <v>王基霞</v>
      </c>
      <c r="D126" s="3" t="str">
        <f t="shared" si="2"/>
        <v>女</v>
      </c>
      <c r="E126" s="3" t="str">
        <f>"1989-12-30"</f>
        <v>1989-12-30</v>
      </c>
    </row>
    <row r="127" spans="1:5">
      <c r="A127" s="3">
        <v>125</v>
      </c>
      <c r="B127" s="3" t="s">
        <v>6</v>
      </c>
      <c r="C127" s="3" t="str">
        <f>"肖梦娇"</f>
        <v>肖梦娇</v>
      </c>
      <c r="D127" s="3" t="str">
        <f t="shared" si="2"/>
        <v>女</v>
      </c>
      <c r="E127" s="3" t="str">
        <f>"1992-05-05"</f>
        <v>1992-05-05</v>
      </c>
    </row>
    <row r="128" spans="1:5">
      <c r="A128" s="3">
        <v>126</v>
      </c>
      <c r="B128" s="3" t="s">
        <v>6</v>
      </c>
      <c r="C128" s="3" t="str">
        <f>"李清文"</f>
        <v>李清文</v>
      </c>
      <c r="D128" s="3" t="str">
        <f t="shared" si="2"/>
        <v>女</v>
      </c>
      <c r="E128" s="3" t="str">
        <f>"1992-10-05"</f>
        <v>1992-10-05</v>
      </c>
    </row>
    <row r="129" spans="1:5">
      <c r="A129" s="3">
        <v>127</v>
      </c>
      <c r="B129" s="3" t="s">
        <v>6</v>
      </c>
      <c r="C129" s="3" t="str">
        <f>"吉秀"</f>
        <v>吉秀</v>
      </c>
      <c r="D129" s="3" t="str">
        <f t="shared" si="2"/>
        <v>女</v>
      </c>
      <c r="E129" s="3" t="str">
        <f>"1991-02-16"</f>
        <v>1991-02-16</v>
      </c>
    </row>
    <row r="130" spans="1:5">
      <c r="A130" s="3">
        <v>128</v>
      </c>
      <c r="B130" s="3" t="s">
        <v>6</v>
      </c>
      <c r="C130" s="3" t="str">
        <f>"王海燕"</f>
        <v>王海燕</v>
      </c>
      <c r="D130" s="3" t="str">
        <f t="shared" si="2"/>
        <v>女</v>
      </c>
      <c r="E130" s="3" t="str">
        <f>"1988-01-10"</f>
        <v>1988-01-10</v>
      </c>
    </row>
    <row r="131" spans="1:5">
      <c r="A131" s="3">
        <v>129</v>
      </c>
      <c r="B131" s="3" t="s">
        <v>6</v>
      </c>
      <c r="C131" s="3" t="str">
        <f>"李娟"</f>
        <v>李娟</v>
      </c>
      <c r="D131" s="3" t="str">
        <f t="shared" si="2"/>
        <v>女</v>
      </c>
      <c r="E131" s="3" t="str">
        <f>"1986-09-12"</f>
        <v>1986-09-12</v>
      </c>
    </row>
    <row r="132" spans="1:5">
      <c r="A132" s="3">
        <v>130</v>
      </c>
      <c r="B132" s="3" t="s">
        <v>6</v>
      </c>
      <c r="C132" s="3" t="str">
        <f>"李怡"</f>
        <v>李怡</v>
      </c>
      <c r="D132" s="3" t="str">
        <f t="shared" si="2"/>
        <v>女</v>
      </c>
      <c r="E132" s="3" t="str">
        <f>"1997-08-08"</f>
        <v>1997-08-08</v>
      </c>
    </row>
    <row r="133" spans="1:5">
      <c r="A133" s="3">
        <v>131</v>
      </c>
      <c r="B133" s="3" t="s">
        <v>6</v>
      </c>
      <c r="C133" s="3" t="str">
        <f>"符巧巧"</f>
        <v>符巧巧</v>
      </c>
      <c r="D133" s="3" t="str">
        <f t="shared" si="2"/>
        <v>女</v>
      </c>
      <c r="E133" s="3" t="str">
        <f>"1993-04-20"</f>
        <v>1993-04-20</v>
      </c>
    </row>
    <row r="134" spans="1:5">
      <c r="A134" s="3">
        <v>132</v>
      </c>
      <c r="B134" s="3" t="s">
        <v>6</v>
      </c>
      <c r="C134" s="3" t="str">
        <f>"吴秋青"</f>
        <v>吴秋青</v>
      </c>
      <c r="D134" s="3" t="str">
        <f t="shared" si="2"/>
        <v>女</v>
      </c>
      <c r="E134" s="3" t="str">
        <f>"1985-07-15"</f>
        <v>1985-07-15</v>
      </c>
    </row>
    <row r="135" spans="1:5">
      <c r="A135" s="3">
        <v>133</v>
      </c>
      <c r="B135" s="3" t="s">
        <v>6</v>
      </c>
      <c r="C135" s="3" t="str">
        <f>"邢嘉送"</f>
        <v>邢嘉送</v>
      </c>
      <c r="D135" s="3" t="str">
        <f t="shared" si="2"/>
        <v>女</v>
      </c>
      <c r="E135" s="3" t="str">
        <f>"1997-07-10"</f>
        <v>1997-07-10</v>
      </c>
    </row>
    <row r="136" spans="1:5">
      <c r="A136" s="3">
        <v>134</v>
      </c>
      <c r="B136" s="3" t="s">
        <v>6</v>
      </c>
      <c r="C136" s="3" t="str">
        <f>"张志霞"</f>
        <v>张志霞</v>
      </c>
      <c r="D136" s="3" t="str">
        <f t="shared" si="2"/>
        <v>女</v>
      </c>
      <c r="E136" s="3" t="str">
        <f>"1996-09-28"</f>
        <v>1996-09-28</v>
      </c>
    </row>
    <row r="137" spans="1:5">
      <c r="A137" s="3">
        <v>135</v>
      </c>
      <c r="B137" s="3" t="s">
        <v>6</v>
      </c>
      <c r="C137" s="3" t="str">
        <f>"王浦东"</f>
        <v>王浦东</v>
      </c>
      <c r="D137" s="3" t="str">
        <f t="shared" si="2"/>
        <v>女</v>
      </c>
      <c r="E137" s="3" t="str">
        <f>"1998-11-25"</f>
        <v>1998-11-25</v>
      </c>
    </row>
    <row r="138" spans="1:5">
      <c r="A138" s="3">
        <v>136</v>
      </c>
      <c r="B138" s="3" t="s">
        <v>6</v>
      </c>
      <c r="C138" s="3" t="str">
        <f>"苏晓霞"</f>
        <v>苏晓霞</v>
      </c>
      <c r="D138" s="3" t="str">
        <f t="shared" si="2"/>
        <v>女</v>
      </c>
      <c r="E138" s="3" t="str">
        <f>"1986-10-19"</f>
        <v>1986-10-19</v>
      </c>
    </row>
    <row r="139" spans="1:5">
      <c r="A139" s="3">
        <v>137</v>
      </c>
      <c r="B139" s="3" t="s">
        <v>6</v>
      </c>
      <c r="C139" s="3" t="str">
        <f>"巩嘉敏"</f>
        <v>巩嘉敏</v>
      </c>
      <c r="D139" s="3" t="str">
        <f t="shared" si="2"/>
        <v>女</v>
      </c>
      <c r="E139" s="3" t="str">
        <f>"1997-02-08"</f>
        <v>1997-02-08</v>
      </c>
    </row>
    <row r="140" spans="1:5">
      <c r="A140" s="3">
        <v>138</v>
      </c>
      <c r="B140" s="3" t="s">
        <v>6</v>
      </c>
      <c r="C140" s="3" t="str">
        <f>"罗立果"</f>
        <v>罗立果</v>
      </c>
      <c r="D140" s="3" t="str">
        <f t="shared" si="2"/>
        <v>女</v>
      </c>
      <c r="E140" s="3" t="str">
        <f>"1988-08-15"</f>
        <v>1988-08-15</v>
      </c>
    </row>
    <row r="141" spans="1:5">
      <c r="A141" s="3">
        <v>139</v>
      </c>
      <c r="B141" s="3" t="s">
        <v>6</v>
      </c>
      <c r="C141" s="3" t="str">
        <f>"邢亚丽"</f>
        <v>邢亚丽</v>
      </c>
      <c r="D141" s="3" t="str">
        <f t="shared" si="2"/>
        <v>女</v>
      </c>
      <c r="E141" s="3" t="str">
        <f>"1997-11-20"</f>
        <v>1997-11-20</v>
      </c>
    </row>
    <row r="142" spans="1:5">
      <c r="A142" s="3">
        <v>140</v>
      </c>
      <c r="B142" s="3" t="s">
        <v>6</v>
      </c>
      <c r="C142" s="3" t="str">
        <f>"吴克林"</f>
        <v>吴克林</v>
      </c>
      <c r="D142" s="3" t="str">
        <f t="shared" si="2"/>
        <v>女</v>
      </c>
      <c r="E142" s="3" t="str">
        <f>"1988-06-14"</f>
        <v>1988-06-14</v>
      </c>
    </row>
    <row r="143" spans="1:5">
      <c r="A143" s="3">
        <v>141</v>
      </c>
      <c r="B143" s="3" t="s">
        <v>6</v>
      </c>
      <c r="C143" s="3" t="str">
        <f>"李明利"</f>
        <v>李明利</v>
      </c>
      <c r="D143" s="3" t="str">
        <f t="shared" si="2"/>
        <v>女</v>
      </c>
      <c r="E143" s="3" t="str">
        <f>"1996-03-02"</f>
        <v>1996-03-02</v>
      </c>
    </row>
    <row r="144" ht="14.25" spans="1:5">
      <c r="A144" s="3">
        <v>142</v>
      </c>
      <c r="B144" s="4" t="s">
        <v>6</v>
      </c>
      <c r="C144" s="4" t="s">
        <v>7</v>
      </c>
      <c r="D144" s="4" t="s">
        <v>8</v>
      </c>
      <c r="E144" s="5">
        <v>32075</v>
      </c>
    </row>
    <row r="145" spans="1:5">
      <c r="A145" s="3">
        <v>143</v>
      </c>
      <c r="B145" s="3" t="s">
        <v>9</v>
      </c>
      <c r="C145" s="3" t="str">
        <f>"罗颖"</f>
        <v>罗颖</v>
      </c>
      <c r="D145" s="3" t="str">
        <f t="shared" ref="D145:D208" si="3">"女"</f>
        <v>女</v>
      </c>
      <c r="E145" s="3" t="str">
        <f>"1994-01-03"</f>
        <v>1994-01-03</v>
      </c>
    </row>
    <row r="146" spans="1:5">
      <c r="A146" s="3">
        <v>144</v>
      </c>
      <c r="B146" s="3" t="s">
        <v>9</v>
      </c>
      <c r="C146" s="3" t="str">
        <f>"苏甜"</f>
        <v>苏甜</v>
      </c>
      <c r="D146" s="3" t="str">
        <f t="shared" si="3"/>
        <v>女</v>
      </c>
      <c r="E146" s="3" t="str">
        <f>"1994-06-02"</f>
        <v>1994-06-02</v>
      </c>
    </row>
    <row r="147" spans="1:5">
      <c r="A147" s="3">
        <v>145</v>
      </c>
      <c r="B147" s="3" t="s">
        <v>9</v>
      </c>
      <c r="C147" s="3" t="str">
        <f>"苏文蕾"</f>
        <v>苏文蕾</v>
      </c>
      <c r="D147" s="3" t="str">
        <f t="shared" si="3"/>
        <v>女</v>
      </c>
      <c r="E147" s="3" t="str">
        <f>"1987-10-05"</f>
        <v>1987-10-05</v>
      </c>
    </row>
    <row r="148" spans="1:5">
      <c r="A148" s="3">
        <v>146</v>
      </c>
      <c r="B148" s="3" t="s">
        <v>9</v>
      </c>
      <c r="C148" s="3" t="str">
        <f>"陈永芳"</f>
        <v>陈永芳</v>
      </c>
      <c r="D148" s="3" t="str">
        <f t="shared" si="3"/>
        <v>女</v>
      </c>
      <c r="E148" s="3" t="str">
        <f>"1988-06-28"</f>
        <v>1988-06-28</v>
      </c>
    </row>
    <row r="149" spans="1:5">
      <c r="A149" s="3">
        <v>147</v>
      </c>
      <c r="B149" s="3" t="s">
        <v>9</v>
      </c>
      <c r="C149" s="3" t="str">
        <f>"李启妃"</f>
        <v>李启妃</v>
      </c>
      <c r="D149" s="3" t="str">
        <f t="shared" si="3"/>
        <v>女</v>
      </c>
      <c r="E149" s="3" t="str">
        <f>"1995-12-03"</f>
        <v>1995-12-03</v>
      </c>
    </row>
    <row r="150" spans="1:5">
      <c r="A150" s="3">
        <v>148</v>
      </c>
      <c r="B150" s="3" t="s">
        <v>9</v>
      </c>
      <c r="C150" s="3" t="str">
        <f>"王传瑜"</f>
        <v>王传瑜</v>
      </c>
      <c r="D150" s="3" t="str">
        <f t="shared" si="3"/>
        <v>女</v>
      </c>
      <c r="E150" s="3" t="str">
        <f>"1991-11-21"</f>
        <v>1991-11-21</v>
      </c>
    </row>
    <row r="151" spans="1:5">
      <c r="A151" s="3">
        <v>149</v>
      </c>
      <c r="B151" s="3" t="s">
        <v>9</v>
      </c>
      <c r="C151" s="3" t="str">
        <f>"陈巧灵"</f>
        <v>陈巧灵</v>
      </c>
      <c r="D151" s="3" t="str">
        <f t="shared" si="3"/>
        <v>女</v>
      </c>
      <c r="E151" s="3" t="str">
        <f>"1992-09-23"</f>
        <v>1992-09-23</v>
      </c>
    </row>
    <row r="152" spans="1:5">
      <c r="A152" s="3">
        <v>150</v>
      </c>
      <c r="B152" s="3" t="s">
        <v>9</v>
      </c>
      <c r="C152" s="3" t="str">
        <f>"陈秋"</f>
        <v>陈秋</v>
      </c>
      <c r="D152" s="3" t="str">
        <f t="shared" si="3"/>
        <v>女</v>
      </c>
      <c r="E152" s="3" t="str">
        <f>"1987-06-21"</f>
        <v>1987-06-21</v>
      </c>
    </row>
    <row r="153" spans="1:5">
      <c r="A153" s="3">
        <v>151</v>
      </c>
      <c r="B153" s="3" t="s">
        <v>9</v>
      </c>
      <c r="C153" s="3" t="str">
        <f>"陈晶晶"</f>
        <v>陈晶晶</v>
      </c>
      <c r="D153" s="3" t="str">
        <f t="shared" si="3"/>
        <v>女</v>
      </c>
      <c r="E153" s="3" t="str">
        <f>"1995-06-08"</f>
        <v>1995-06-08</v>
      </c>
    </row>
    <row r="154" spans="1:5">
      <c r="A154" s="3">
        <v>152</v>
      </c>
      <c r="B154" s="3" t="s">
        <v>9</v>
      </c>
      <c r="C154" s="3" t="str">
        <f>"李婷艳"</f>
        <v>李婷艳</v>
      </c>
      <c r="D154" s="3" t="str">
        <f t="shared" si="3"/>
        <v>女</v>
      </c>
      <c r="E154" s="3" t="str">
        <f>"1991-02-26"</f>
        <v>1991-02-26</v>
      </c>
    </row>
    <row r="155" spans="1:5">
      <c r="A155" s="3">
        <v>153</v>
      </c>
      <c r="B155" s="3" t="s">
        <v>9</v>
      </c>
      <c r="C155" s="3" t="str">
        <f>"陈惠宜"</f>
        <v>陈惠宜</v>
      </c>
      <c r="D155" s="3" t="str">
        <f t="shared" si="3"/>
        <v>女</v>
      </c>
      <c r="E155" s="3" t="str">
        <f>"1990-05-01"</f>
        <v>1990-05-01</v>
      </c>
    </row>
    <row r="156" spans="1:5">
      <c r="A156" s="3">
        <v>154</v>
      </c>
      <c r="B156" s="3" t="s">
        <v>9</v>
      </c>
      <c r="C156" s="3" t="str">
        <f>"林娟"</f>
        <v>林娟</v>
      </c>
      <c r="D156" s="3" t="str">
        <f t="shared" si="3"/>
        <v>女</v>
      </c>
      <c r="E156" s="3" t="str">
        <f>"1993-12-15"</f>
        <v>1993-12-15</v>
      </c>
    </row>
    <row r="157" spans="1:5">
      <c r="A157" s="3">
        <v>155</v>
      </c>
      <c r="B157" s="3" t="s">
        <v>9</v>
      </c>
      <c r="C157" s="3" t="str">
        <f>"陈运婉"</f>
        <v>陈运婉</v>
      </c>
      <c r="D157" s="3" t="str">
        <f t="shared" si="3"/>
        <v>女</v>
      </c>
      <c r="E157" s="3" t="str">
        <f>"1992-09-15"</f>
        <v>1992-09-15</v>
      </c>
    </row>
    <row r="158" spans="1:5">
      <c r="A158" s="3">
        <v>156</v>
      </c>
      <c r="B158" s="3" t="s">
        <v>9</v>
      </c>
      <c r="C158" s="3" t="str">
        <f>"宁文慧"</f>
        <v>宁文慧</v>
      </c>
      <c r="D158" s="3" t="str">
        <f t="shared" si="3"/>
        <v>女</v>
      </c>
      <c r="E158" s="3" t="str">
        <f>"1991-06-19"</f>
        <v>1991-06-19</v>
      </c>
    </row>
    <row r="159" spans="1:5">
      <c r="A159" s="3">
        <v>157</v>
      </c>
      <c r="B159" s="3" t="s">
        <v>9</v>
      </c>
      <c r="C159" s="3" t="str">
        <f>"陈儒亲"</f>
        <v>陈儒亲</v>
      </c>
      <c r="D159" s="3" t="str">
        <f t="shared" si="3"/>
        <v>女</v>
      </c>
      <c r="E159" s="3" t="str">
        <f>"1982-12-12"</f>
        <v>1982-12-12</v>
      </c>
    </row>
    <row r="160" spans="1:5">
      <c r="A160" s="3">
        <v>158</v>
      </c>
      <c r="B160" s="3" t="s">
        <v>9</v>
      </c>
      <c r="C160" s="3" t="str">
        <f>"罗盛娣"</f>
        <v>罗盛娣</v>
      </c>
      <c r="D160" s="3" t="str">
        <f t="shared" si="3"/>
        <v>女</v>
      </c>
      <c r="E160" s="3" t="str">
        <f>"1987-06-21"</f>
        <v>1987-06-21</v>
      </c>
    </row>
    <row r="161" spans="1:5">
      <c r="A161" s="3">
        <v>159</v>
      </c>
      <c r="B161" s="3" t="s">
        <v>9</v>
      </c>
      <c r="C161" s="3" t="str">
        <f>"吕桂林"</f>
        <v>吕桂林</v>
      </c>
      <c r="D161" s="3" t="str">
        <f t="shared" si="3"/>
        <v>女</v>
      </c>
      <c r="E161" s="3" t="str">
        <f>"1985-07-08"</f>
        <v>1985-07-08</v>
      </c>
    </row>
    <row r="162" spans="1:5">
      <c r="A162" s="3">
        <v>160</v>
      </c>
      <c r="B162" s="3" t="s">
        <v>9</v>
      </c>
      <c r="C162" s="3" t="str">
        <f>"谢关桃"</f>
        <v>谢关桃</v>
      </c>
      <c r="D162" s="3" t="str">
        <f t="shared" si="3"/>
        <v>女</v>
      </c>
      <c r="E162" s="3" t="str">
        <f>"1988-04-16"</f>
        <v>1988-04-16</v>
      </c>
    </row>
    <row r="163" spans="1:5">
      <c r="A163" s="3">
        <v>161</v>
      </c>
      <c r="B163" s="3" t="s">
        <v>9</v>
      </c>
      <c r="C163" s="3" t="str">
        <f>"陈贤丹"</f>
        <v>陈贤丹</v>
      </c>
      <c r="D163" s="3" t="str">
        <f t="shared" si="3"/>
        <v>女</v>
      </c>
      <c r="E163" s="3" t="str">
        <f>"1993-07-04"</f>
        <v>1993-07-04</v>
      </c>
    </row>
    <row r="164" spans="1:5">
      <c r="A164" s="3">
        <v>162</v>
      </c>
      <c r="B164" s="3" t="s">
        <v>9</v>
      </c>
      <c r="C164" s="3" t="str">
        <f>"陈丽萍"</f>
        <v>陈丽萍</v>
      </c>
      <c r="D164" s="3" t="str">
        <f t="shared" si="3"/>
        <v>女</v>
      </c>
      <c r="E164" s="3" t="str">
        <f>"1988-03-22"</f>
        <v>1988-03-22</v>
      </c>
    </row>
    <row r="165" spans="1:5">
      <c r="A165" s="3">
        <v>163</v>
      </c>
      <c r="B165" s="3" t="s">
        <v>9</v>
      </c>
      <c r="C165" s="3" t="str">
        <f>"陈关妃"</f>
        <v>陈关妃</v>
      </c>
      <c r="D165" s="3" t="str">
        <f t="shared" si="3"/>
        <v>女</v>
      </c>
      <c r="E165" s="3" t="str">
        <f>"1990-05-05"</f>
        <v>1990-05-05</v>
      </c>
    </row>
    <row r="166" spans="1:5">
      <c r="A166" s="3">
        <v>164</v>
      </c>
      <c r="B166" s="3" t="s">
        <v>9</v>
      </c>
      <c r="C166" s="3" t="str">
        <f>"欧阳慧"</f>
        <v>欧阳慧</v>
      </c>
      <c r="D166" s="3" t="str">
        <f t="shared" si="3"/>
        <v>女</v>
      </c>
      <c r="E166" s="3" t="str">
        <f>"1997-12-01"</f>
        <v>1997-12-01</v>
      </c>
    </row>
    <row r="167" spans="1:5">
      <c r="A167" s="3">
        <v>165</v>
      </c>
      <c r="B167" s="3" t="s">
        <v>9</v>
      </c>
      <c r="C167" s="3" t="str">
        <f>"麦安佳"</f>
        <v>麦安佳</v>
      </c>
      <c r="D167" s="3" t="str">
        <f t="shared" si="3"/>
        <v>女</v>
      </c>
      <c r="E167" s="3" t="str">
        <f>"1991-03-06"</f>
        <v>1991-03-06</v>
      </c>
    </row>
    <row r="168" spans="1:5">
      <c r="A168" s="3">
        <v>166</v>
      </c>
      <c r="B168" s="3" t="s">
        <v>9</v>
      </c>
      <c r="C168" s="3" t="str">
        <f>"蒋丽蓉"</f>
        <v>蒋丽蓉</v>
      </c>
      <c r="D168" s="3" t="str">
        <f t="shared" si="3"/>
        <v>女</v>
      </c>
      <c r="E168" s="3" t="str">
        <f>"1997-11-01"</f>
        <v>1997-11-01</v>
      </c>
    </row>
    <row r="169" spans="1:5">
      <c r="A169" s="3">
        <v>167</v>
      </c>
      <c r="B169" s="3" t="s">
        <v>9</v>
      </c>
      <c r="C169" s="3" t="str">
        <f>"林文晶"</f>
        <v>林文晶</v>
      </c>
      <c r="D169" s="3" t="str">
        <f t="shared" si="3"/>
        <v>女</v>
      </c>
      <c r="E169" s="3" t="str">
        <f>"1996-06-14"</f>
        <v>1996-06-14</v>
      </c>
    </row>
    <row r="170" spans="1:5">
      <c r="A170" s="3">
        <v>168</v>
      </c>
      <c r="B170" s="3" t="s">
        <v>9</v>
      </c>
      <c r="C170" s="3" t="str">
        <f>"王元苗"</f>
        <v>王元苗</v>
      </c>
      <c r="D170" s="3" t="str">
        <f t="shared" si="3"/>
        <v>女</v>
      </c>
      <c r="E170" s="3" t="str">
        <f>"1983-01-16"</f>
        <v>1983-01-16</v>
      </c>
    </row>
    <row r="171" spans="1:5">
      <c r="A171" s="3">
        <v>169</v>
      </c>
      <c r="B171" s="3" t="s">
        <v>9</v>
      </c>
      <c r="C171" s="3" t="str">
        <f>"李正娜"</f>
        <v>李正娜</v>
      </c>
      <c r="D171" s="3" t="str">
        <f t="shared" si="3"/>
        <v>女</v>
      </c>
      <c r="E171" s="3" t="str">
        <f>"1990-12-26"</f>
        <v>1990-12-26</v>
      </c>
    </row>
    <row r="172" spans="1:5">
      <c r="A172" s="3">
        <v>170</v>
      </c>
      <c r="B172" s="3" t="s">
        <v>9</v>
      </c>
      <c r="C172" s="3" t="str">
        <f>"范绍霞"</f>
        <v>范绍霞</v>
      </c>
      <c r="D172" s="3" t="str">
        <f t="shared" si="3"/>
        <v>女</v>
      </c>
      <c r="E172" s="3" t="str">
        <f>"1983-04-20"</f>
        <v>1983-04-20</v>
      </c>
    </row>
    <row r="173" spans="1:5">
      <c r="A173" s="3">
        <v>171</v>
      </c>
      <c r="B173" s="3" t="s">
        <v>9</v>
      </c>
      <c r="C173" s="3" t="str">
        <f>"苏小妹"</f>
        <v>苏小妹</v>
      </c>
      <c r="D173" s="3" t="str">
        <f t="shared" si="3"/>
        <v>女</v>
      </c>
      <c r="E173" s="3" t="str">
        <f>"1986-02-04"</f>
        <v>1986-02-04</v>
      </c>
    </row>
    <row r="174" spans="1:5">
      <c r="A174" s="3">
        <v>172</v>
      </c>
      <c r="B174" s="3" t="s">
        <v>9</v>
      </c>
      <c r="C174" s="3" t="str">
        <f>"林姜贝"</f>
        <v>林姜贝</v>
      </c>
      <c r="D174" s="3" t="str">
        <f t="shared" si="3"/>
        <v>女</v>
      </c>
      <c r="E174" s="3" t="str">
        <f>"1979-02-13"</f>
        <v>1979-02-13</v>
      </c>
    </row>
    <row r="175" spans="1:5">
      <c r="A175" s="3">
        <v>173</v>
      </c>
      <c r="B175" s="3" t="s">
        <v>9</v>
      </c>
      <c r="C175" s="3" t="str">
        <f>"林利"</f>
        <v>林利</v>
      </c>
      <c r="D175" s="3" t="str">
        <f t="shared" si="3"/>
        <v>女</v>
      </c>
      <c r="E175" s="3" t="str">
        <f>"1986-03-08"</f>
        <v>1986-03-08</v>
      </c>
    </row>
    <row r="176" spans="1:5">
      <c r="A176" s="3">
        <v>174</v>
      </c>
      <c r="B176" s="3" t="s">
        <v>9</v>
      </c>
      <c r="C176" s="3" t="str">
        <f>"孙俏"</f>
        <v>孙俏</v>
      </c>
      <c r="D176" s="3" t="str">
        <f t="shared" si="3"/>
        <v>女</v>
      </c>
      <c r="E176" s="3" t="str">
        <f>"1979-03-05"</f>
        <v>1979-03-05</v>
      </c>
    </row>
    <row r="177" spans="1:5">
      <c r="A177" s="3">
        <v>175</v>
      </c>
      <c r="B177" s="3" t="s">
        <v>9</v>
      </c>
      <c r="C177" s="3" t="str">
        <f>"苏彩薇"</f>
        <v>苏彩薇</v>
      </c>
      <c r="D177" s="3" t="str">
        <f t="shared" si="3"/>
        <v>女</v>
      </c>
      <c r="E177" s="3" t="str">
        <f>"1989-10-15"</f>
        <v>1989-10-15</v>
      </c>
    </row>
    <row r="178" spans="1:5">
      <c r="A178" s="3">
        <v>176</v>
      </c>
      <c r="B178" s="3" t="s">
        <v>9</v>
      </c>
      <c r="C178" s="3" t="str">
        <f>"姜红"</f>
        <v>姜红</v>
      </c>
      <c r="D178" s="3" t="str">
        <f t="shared" si="3"/>
        <v>女</v>
      </c>
      <c r="E178" s="3" t="str">
        <f>"1988-07-18"</f>
        <v>1988-07-18</v>
      </c>
    </row>
    <row r="179" spans="1:5">
      <c r="A179" s="3">
        <v>177</v>
      </c>
      <c r="B179" s="3" t="s">
        <v>9</v>
      </c>
      <c r="C179" s="3" t="str">
        <f>"盛绣娟"</f>
        <v>盛绣娟</v>
      </c>
      <c r="D179" s="3" t="str">
        <f t="shared" si="3"/>
        <v>女</v>
      </c>
      <c r="E179" s="3" t="str">
        <f>"1990-07-10"</f>
        <v>1990-07-10</v>
      </c>
    </row>
    <row r="180" spans="1:5">
      <c r="A180" s="3">
        <v>178</v>
      </c>
      <c r="B180" s="3" t="s">
        <v>9</v>
      </c>
      <c r="C180" s="3" t="str">
        <f>"林亚玲"</f>
        <v>林亚玲</v>
      </c>
      <c r="D180" s="3" t="str">
        <f t="shared" si="3"/>
        <v>女</v>
      </c>
      <c r="E180" s="3" t="str">
        <f>"1989-12-30"</f>
        <v>1989-12-30</v>
      </c>
    </row>
    <row r="181" spans="1:5">
      <c r="A181" s="3">
        <v>179</v>
      </c>
      <c r="B181" s="3" t="s">
        <v>9</v>
      </c>
      <c r="C181" s="3" t="str">
        <f>"许宝珍"</f>
        <v>许宝珍</v>
      </c>
      <c r="D181" s="3" t="str">
        <f t="shared" si="3"/>
        <v>女</v>
      </c>
      <c r="E181" s="3" t="str">
        <f>"1997-04-29"</f>
        <v>1997-04-29</v>
      </c>
    </row>
    <row r="182" spans="1:5">
      <c r="A182" s="3">
        <v>180</v>
      </c>
      <c r="B182" s="3" t="s">
        <v>9</v>
      </c>
      <c r="C182" s="3" t="str">
        <f>"刘少妹"</f>
        <v>刘少妹</v>
      </c>
      <c r="D182" s="3" t="str">
        <f t="shared" si="3"/>
        <v>女</v>
      </c>
      <c r="E182" s="3" t="str">
        <f>"1993-08-07"</f>
        <v>1993-08-07</v>
      </c>
    </row>
    <row r="183" spans="1:5">
      <c r="A183" s="3">
        <v>181</v>
      </c>
      <c r="B183" s="3" t="s">
        <v>9</v>
      </c>
      <c r="C183" s="3" t="str">
        <f>"林二娃"</f>
        <v>林二娃</v>
      </c>
      <c r="D183" s="3" t="str">
        <f t="shared" si="3"/>
        <v>女</v>
      </c>
      <c r="E183" s="3" t="str">
        <f>"1985-08-17"</f>
        <v>1985-08-17</v>
      </c>
    </row>
    <row r="184" spans="1:5">
      <c r="A184" s="3">
        <v>182</v>
      </c>
      <c r="B184" s="3" t="s">
        <v>9</v>
      </c>
      <c r="C184" s="3" t="str">
        <f>"谢海敏"</f>
        <v>谢海敏</v>
      </c>
      <c r="D184" s="3" t="str">
        <f t="shared" si="3"/>
        <v>女</v>
      </c>
      <c r="E184" s="3" t="str">
        <f>"1997-04-23"</f>
        <v>1997-04-23</v>
      </c>
    </row>
    <row r="185" spans="1:5">
      <c r="A185" s="3">
        <v>183</v>
      </c>
      <c r="B185" s="3" t="s">
        <v>9</v>
      </c>
      <c r="C185" s="3" t="str">
        <f>"梁伟倩"</f>
        <v>梁伟倩</v>
      </c>
      <c r="D185" s="3" t="str">
        <f t="shared" si="3"/>
        <v>女</v>
      </c>
      <c r="E185" s="3" t="str">
        <f>"1987-10-08"</f>
        <v>1987-10-08</v>
      </c>
    </row>
    <row r="186" spans="1:5">
      <c r="A186" s="3">
        <v>184</v>
      </c>
      <c r="B186" s="3" t="s">
        <v>9</v>
      </c>
      <c r="C186" s="3" t="str">
        <f>"卢津子"</f>
        <v>卢津子</v>
      </c>
      <c r="D186" s="3" t="str">
        <f t="shared" si="3"/>
        <v>女</v>
      </c>
      <c r="E186" s="3" t="str">
        <f>"1977-01-19"</f>
        <v>1977-01-19</v>
      </c>
    </row>
    <row r="187" spans="1:5">
      <c r="A187" s="3">
        <v>185</v>
      </c>
      <c r="B187" s="3" t="s">
        <v>9</v>
      </c>
      <c r="C187" s="3" t="str">
        <f>"颜石燕"</f>
        <v>颜石燕</v>
      </c>
      <c r="D187" s="3" t="str">
        <f t="shared" si="3"/>
        <v>女</v>
      </c>
      <c r="E187" s="3" t="str">
        <f>"1983-02-21"</f>
        <v>1983-02-21</v>
      </c>
    </row>
    <row r="188" spans="1:5">
      <c r="A188" s="3">
        <v>186</v>
      </c>
      <c r="B188" s="3" t="s">
        <v>9</v>
      </c>
      <c r="C188" s="3" t="str">
        <f>"赵嬉"</f>
        <v>赵嬉</v>
      </c>
      <c r="D188" s="3" t="str">
        <f t="shared" si="3"/>
        <v>女</v>
      </c>
      <c r="E188" s="3" t="str">
        <f>"1979-04-01"</f>
        <v>1979-04-01</v>
      </c>
    </row>
    <row r="189" spans="1:5">
      <c r="A189" s="3">
        <v>187</v>
      </c>
      <c r="B189" s="3" t="s">
        <v>9</v>
      </c>
      <c r="C189" s="3" t="str">
        <f>"郑少雅"</f>
        <v>郑少雅</v>
      </c>
      <c r="D189" s="3" t="str">
        <f t="shared" si="3"/>
        <v>女</v>
      </c>
      <c r="E189" s="3" t="str">
        <f>"1995-06-17"</f>
        <v>1995-06-17</v>
      </c>
    </row>
    <row r="190" spans="1:5">
      <c r="A190" s="3">
        <v>188</v>
      </c>
      <c r="B190" s="3" t="s">
        <v>9</v>
      </c>
      <c r="C190" s="3" t="str">
        <f>"袁启萍"</f>
        <v>袁启萍</v>
      </c>
      <c r="D190" s="3" t="str">
        <f t="shared" si="3"/>
        <v>女</v>
      </c>
      <c r="E190" s="3" t="str">
        <f>"1994-01-15"</f>
        <v>1994-01-15</v>
      </c>
    </row>
    <row r="191" spans="1:5">
      <c r="A191" s="3">
        <v>189</v>
      </c>
      <c r="B191" s="3" t="s">
        <v>9</v>
      </c>
      <c r="C191" s="3" t="str">
        <f>"肖瑶"</f>
        <v>肖瑶</v>
      </c>
      <c r="D191" s="3" t="str">
        <f t="shared" si="3"/>
        <v>女</v>
      </c>
      <c r="E191" s="3" t="str">
        <f>"1987-05-01"</f>
        <v>1987-05-01</v>
      </c>
    </row>
    <row r="192" spans="1:5">
      <c r="A192" s="3">
        <v>190</v>
      </c>
      <c r="B192" s="3" t="s">
        <v>9</v>
      </c>
      <c r="C192" s="3" t="str">
        <f>"朱平香"</f>
        <v>朱平香</v>
      </c>
      <c r="D192" s="3" t="str">
        <f t="shared" si="3"/>
        <v>女</v>
      </c>
      <c r="E192" s="3" t="str">
        <f>"1982-01-06"</f>
        <v>1982-01-06</v>
      </c>
    </row>
    <row r="193" spans="1:5">
      <c r="A193" s="3">
        <v>191</v>
      </c>
      <c r="B193" s="3" t="s">
        <v>9</v>
      </c>
      <c r="C193" s="3" t="str">
        <f>"韦蓉星"</f>
        <v>韦蓉星</v>
      </c>
      <c r="D193" s="3" t="str">
        <f t="shared" si="3"/>
        <v>女</v>
      </c>
      <c r="E193" s="3" t="str">
        <f>"1989-05-07"</f>
        <v>1989-05-07</v>
      </c>
    </row>
    <row r="194" spans="1:5">
      <c r="A194" s="3">
        <v>192</v>
      </c>
      <c r="B194" s="3" t="s">
        <v>9</v>
      </c>
      <c r="C194" s="3" t="str">
        <f>"王春晶"</f>
        <v>王春晶</v>
      </c>
      <c r="D194" s="3" t="str">
        <f t="shared" si="3"/>
        <v>女</v>
      </c>
      <c r="E194" s="3" t="str">
        <f>"1994-04-13"</f>
        <v>1994-04-13</v>
      </c>
    </row>
    <row r="195" spans="1:5">
      <c r="A195" s="3">
        <v>193</v>
      </c>
      <c r="B195" s="3" t="s">
        <v>9</v>
      </c>
      <c r="C195" s="3" t="str">
        <f>"陈余群"</f>
        <v>陈余群</v>
      </c>
      <c r="D195" s="3" t="str">
        <f t="shared" si="3"/>
        <v>女</v>
      </c>
      <c r="E195" s="3" t="str">
        <f>"1985-01-14"</f>
        <v>1985-01-14</v>
      </c>
    </row>
    <row r="196" spans="1:5">
      <c r="A196" s="3">
        <v>194</v>
      </c>
      <c r="B196" s="3" t="s">
        <v>9</v>
      </c>
      <c r="C196" s="3" t="str">
        <f>"符娇"</f>
        <v>符娇</v>
      </c>
      <c r="D196" s="3" t="str">
        <f t="shared" si="3"/>
        <v>女</v>
      </c>
      <c r="E196" s="3" t="str">
        <f>"1981-12-14"</f>
        <v>1981-12-14</v>
      </c>
    </row>
    <row r="197" spans="1:5">
      <c r="A197" s="3">
        <v>195</v>
      </c>
      <c r="B197" s="3" t="s">
        <v>9</v>
      </c>
      <c r="C197" s="3" t="str">
        <f>"张月宜"</f>
        <v>张月宜</v>
      </c>
      <c r="D197" s="3" t="str">
        <f t="shared" si="3"/>
        <v>女</v>
      </c>
      <c r="E197" s="3" t="str">
        <f>"1990-12-12"</f>
        <v>1990-12-12</v>
      </c>
    </row>
    <row r="198" spans="1:5">
      <c r="A198" s="3">
        <v>196</v>
      </c>
      <c r="B198" s="3" t="s">
        <v>9</v>
      </c>
      <c r="C198" s="3" t="str">
        <f>"许声桂"</f>
        <v>许声桂</v>
      </c>
      <c r="D198" s="3" t="str">
        <f t="shared" si="3"/>
        <v>女</v>
      </c>
      <c r="E198" s="3" t="str">
        <f>"1979-08-30"</f>
        <v>1979-08-30</v>
      </c>
    </row>
    <row r="199" spans="1:5">
      <c r="A199" s="3">
        <v>197</v>
      </c>
      <c r="B199" s="3" t="s">
        <v>9</v>
      </c>
      <c r="C199" s="3" t="str">
        <f>"陈学佳"</f>
        <v>陈学佳</v>
      </c>
      <c r="D199" s="3" t="str">
        <f t="shared" si="3"/>
        <v>女</v>
      </c>
      <c r="E199" s="3" t="str">
        <f>"1991-12-10"</f>
        <v>1991-12-10</v>
      </c>
    </row>
    <row r="200" spans="1:5">
      <c r="A200" s="3">
        <v>198</v>
      </c>
      <c r="B200" s="3" t="s">
        <v>9</v>
      </c>
      <c r="C200" s="3" t="str">
        <f>"郑辉婷"</f>
        <v>郑辉婷</v>
      </c>
      <c r="D200" s="3" t="str">
        <f t="shared" si="3"/>
        <v>女</v>
      </c>
      <c r="E200" s="3" t="str">
        <f>"1992-12-15"</f>
        <v>1992-12-15</v>
      </c>
    </row>
    <row r="201" spans="1:5">
      <c r="A201" s="3">
        <v>199</v>
      </c>
      <c r="B201" s="3" t="s">
        <v>9</v>
      </c>
      <c r="C201" s="3" t="str">
        <f>"陈玉金"</f>
        <v>陈玉金</v>
      </c>
      <c r="D201" s="3" t="str">
        <f t="shared" si="3"/>
        <v>女</v>
      </c>
      <c r="E201" s="3" t="str">
        <f>"1989-04-06"</f>
        <v>1989-04-06</v>
      </c>
    </row>
    <row r="202" spans="1:5">
      <c r="A202" s="3">
        <v>200</v>
      </c>
      <c r="B202" s="3" t="s">
        <v>9</v>
      </c>
      <c r="C202" s="3" t="str">
        <f>"黎珊"</f>
        <v>黎珊</v>
      </c>
      <c r="D202" s="3" t="str">
        <f t="shared" si="3"/>
        <v>女</v>
      </c>
      <c r="E202" s="3" t="str">
        <f>"1988-08-13"</f>
        <v>1988-08-13</v>
      </c>
    </row>
    <row r="203" spans="1:5">
      <c r="A203" s="3">
        <v>201</v>
      </c>
      <c r="B203" s="3" t="s">
        <v>9</v>
      </c>
      <c r="C203" s="3" t="str">
        <f>"郑优婷"</f>
        <v>郑优婷</v>
      </c>
      <c r="D203" s="3" t="str">
        <f t="shared" si="3"/>
        <v>女</v>
      </c>
      <c r="E203" s="3" t="str">
        <f>"1992-08-04"</f>
        <v>1992-08-04</v>
      </c>
    </row>
    <row r="204" spans="1:5">
      <c r="A204" s="3">
        <v>202</v>
      </c>
      <c r="B204" s="3" t="s">
        <v>9</v>
      </c>
      <c r="C204" s="3" t="str">
        <f>"黎英琼"</f>
        <v>黎英琼</v>
      </c>
      <c r="D204" s="3" t="str">
        <f t="shared" si="3"/>
        <v>女</v>
      </c>
      <c r="E204" s="3" t="str">
        <f>"1990-08-14"</f>
        <v>1990-08-14</v>
      </c>
    </row>
    <row r="205" spans="1:5">
      <c r="A205" s="3">
        <v>203</v>
      </c>
      <c r="B205" s="3" t="s">
        <v>9</v>
      </c>
      <c r="C205" s="3" t="str">
        <f>"苏彩苹"</f>
        <v>苏彩苹</v>
      </c>
      <c r="D205" s="3" t="str">
        <f t="shared" si="3"/>
        <v>女</v>
      </c>
      <c r="E205" s="3" t="str">
        <f>"1988-09-11"</f>
        <v>1988-09-11</v>
      </c>
    </row>
    <row r="206" spans="1:5">
      <c r="A206" s="3">
        <v>204</v>
      </c>
      <c r="B206" s="3" t="s">
        <v>9</v>
      </c>
      <c r="C206" s="3" t="str">
        <f>"关义佳"</f>
        <v>关义佳</v>
      </c>
      <c r="D206" s="3" t="str">
        <f t="shared" si="3"/>
        <v>女</v>
      </c>
      <c r="E206" s="3" t="str">
        <f>"1985-12-26"</f>
        <v>1985-12-26</v>
      </c>
    </row>
    <row r="207" spans="1:5">
      <c r="A207" s="3">
        <v>205</v>
      </c>
      <c r="B207" s="3" t="s">
        <v>9</v>
      </c>
      <c r="C207" s="3" t="str">
        <f>"覃怡榕"</f>
        <v>覃怡榕</v>
      </c>
      <c r="D207" s="3" t="str">
        <f t="shared" si="3"/>
        <v>女</v>
      </c>
      <c r="E207" s="3" t="str">
        <f>"1992-04-02"</f>
        <v>1992-04-02</v>
      </c>
    </row>
    <row r="208" spans="1:5">
      <c r="A208" s="3">
        <v>206</v>
      </c>
      <c r="B208" s="3" t="s">
        <v>9</v>
      </c>
      <c r="C208" s="3" t="str">
        <f>"王小燕"</f>
        <v>王小燕</v>
      </c>
      <c r="D208" s="3" t="str">
        <f t="shared" si="3"/>
        <v>女</v>
      </c>
      <c r="E208" s="3" t="str">
        <f>"1987-02-13"</f>
        <v>1987-02-13</v>
      </c>
    </row>
    <row r="209" spans="1:5">
      <c r="A209" s="3">
        <v>207</v>
      </c>
      <c r="B209" s="3" t="s">
        <v>9</v>
      </c>
      <c r="C209" s="3" t="str">
        <f>"王会珍"</f>
        <v>王会珍</v>
      </c>
      <c r="D209" s="3" t="str">
        <f t="shared" ref="D209:D217" si="4">"女"</f>
        <v>女</v>
      </c>
      <c r="E209" s="3" t="str">
        <f>"1988-12-20"</f>
        <v>1988-12-20</v>
      </c>
    </row>
    <row r="210" spans="1:5">
      <c r="A210" s="3">
        <v>208</v>
      </c>
      <c r="B210" s="3" t="s">
        <v>9</v>
      </c>
      <c r="C210" s="3" t="str">
        <f>"文爱娟"</f>
        <v>文爱娟</v>
      </c>
      <c r="D210" s="3" t="str">
        <f t="shared" si="4"/>
        <v>女</v>
      </c>
      <c r="E210" s="3" t="str">
        <f>"1995-04-16"</f>
        <v>1995-04-16</v>
      </c>
    </row>
    <row r="211" spans="1:5">
      <c r="A211" s="3">
        <v>209</v>
      </c>
      <c r="B211" s="3" t="s">
        <v>9</v>
      </c>
      <c r="C211" s="3" t="str">
        <f>"张春科"</f>
        <v>张春科</v>
      </c>
      <c r="D211" s="3" t="str">
        <f t="shared" si="4"/>
        <v>女</v>
      </c>
      <c r="E211" s="3" t="str">
        <f>"1994-07-13"</f>
        <v>1994-07-13</v>
      </c>
    </row>
    <row r="212" spans="1:5">
      <c r="A212" s="3">
        <v>210</v>
      </c>
      <c r="B212" s="3" t="s">
        <v>9</v>
      </c>
      <c r="C212" s="3" t="str">
        <f>"麦恩琼"</f>
        <v>麦恩琼</v>
      </c>
      <c r="D212" s="3" t="str">
        <f t="shared" si="4"/>
        <v>女</v>
      </c>
      <c r="E212" s="3" t="str">
        <f>"1998-01-29"</f>
        <v>1998-01-29</v>
      </c>
    </row>
    <row r="213" spans="1:5">
      <c r="A213" s="3">
        <v>211</v>
      </c>
      <c r="B213" s="3" t="s">
        <v>9</v>
      </c>
      <c r="C213" s="3" t="str">
        <f>"黄垂蓝"</f>
        <v>黄垂蓝</v>
      </c>
      <c r="D213" s="3" t="str">
        <f t="shared" si="4"/>
        <v>女</v>
      </c>
      <c r="E213" s="3" t="str">
        <f>"1988-09-28"</f>
        <v>1988-09-28</v>
      </c>
    </row>
    <row r="214" spans="1:5">
      <c r="A214" s="3">
        <v>212</v>
      </c>
      <c r="B214" s="3" t="s">
        <v>9</v>
      </c>
      <c r="C214" s="3" t="str">
        <f>"刘凤"</f>
        <v>刘凤</v>
      </c>
      <c r="D214" s="3" t="str">
        <f t="shared" si="4"/>
        <v>女</v>
      </c>
      <c r="E214" s="3" t="str">
        <f>"1989-09-11"</f>
        <v>1989-09-11</v>
      </c>
    </row>
    <row r="215" spans="1:5">
      <c r="A215" s="3">
        <v>213</v>
      </c>
      <c r="B215" s="3" t="s">
        <v>9</v>
      </c>
      <c r="C215" s="3" t="str">
        <f>"黄垂微"</f>
        <v>黄垂微</v>
      </c>
      <c r="D215" s="3" t="str">
        <f t="shared" si="4"/>
        <v>女</v>
      </c>
      <c r="E215" s="3" t="str">
        <f>"1987-01-04"</f>
        <v>1987-01-04</v>
      </c>
    </row>
    <row r="216" spans="1:5">
      <c r="A216" s="3">
        <v>214</v>
      </c>
      <c r="B216" s="3" t="s">
        <v>9</v>
      </c>
      <c r="C216" s="3" t="str">
        <f>"王海玉"</f>
        <v>王海玉</v>
      </c>
      <c r="D216" s="3" t="str">
        <f t="shared" si="4"/>
        <v>女</v>
      </c>
      <c r="E216" s="3" t="str">
        <f>"1986-08-12"</f>
        <v>1986-08-12</v>
      </c>
    </row>
    <row r="217" spans="1:5">
      <c r="A217" s="3">
        <v>215</v>
      </c>
      <c r="B217" s="3" t="s">
        <v>9</v>
      </c>
      <c r="C217" s="3" t="str">
        <f>"田艳霞"</f>
        <v>田艳霞</v>
      </c>
      <c r="D217" s="3" t="str">
        <f t="shared" si="4"/>
        <v>女</v>
      </c>
      <c r="E217" s="3" t="str">
        <f>"1985-03-03"</f>
        <v>1985-03-03</v>
      </c>
    </row>
    <row r="218" spans="1:5">
      <c r="A218" s="3">
        <v>216</v>
      </c>
      <c r="B218" s="3" t="s">
        <v>9</v>
      </c>
      <c r="C218" s="3" t="s">
        <v>10</v>
      </c>
      <c r="D218" s="3" t="s">
        <v>8</v>
      </c>
      <c r="E218" s="6">
        <v>33684</v>
      </c>
    </row>
    <row r="219" spans="1:5">
      <c r="A219" s="3">
        <v>217</v>
      </c>
      <c r="B219" s="3" t="s">
        <v>9</v>
      </c>
      <c r="C219" s="3" t="s">
        <v>11</v>
      </c>
      <c r="D219" s="3" t="s">
        <v>8</v>
      </c>
      <c r="E219" s="6">
        <v>27581</v>
      </c>
    </row>
    <row r="220" spans="1:5">
      <c r="A220" s="3">
        <v>218</v>
      </c>
      <c r="B220" s="3" t="s">
        <v>9</v>
      </c>
      <c r="C220" s="3" t="s">
        <v>12</v>
      </c>
      <c r="D220" s="3" t="s">
        <v>8</v>
      </c>
      <c r="E220" s="6">
        <v>30171</v>
      </c>
    </row>
    <row r="221" spans="1:5">
      <c r="A221" s="3">
        <v>219</v>
      </c>
      <c r="B221" s="3" t="s">
        <v>9</v>
      </c>
      <c r="C221" s="3" t="s">
        <v>13</v>
      </c>
      <c r="D221" s="3" t="s">
        <v>8</v>
      </c>
      <c r="E221" s="6">
        <v>31495</v>
      </c>
    </row>
    <row r="222" spans="1:5">
      <c r="A222" s="3">
        <v>220</v>
      </c>
      <c r="B222" s="3" t="s">
        <v>9</v>
      </c>
      <c r="C222" s="3" t="s">
        <v>14</v>
      </c>
      <c r="D222" s="3" t="s">
        <v>8</v>
      </c>
      <c r="E222" s="6">
        <v>31902</v>
      </c>
    </row>
    <row r="223" spans="1:5">
      <c r="A223" s="3">
        <v>221</v>
      </c>
      <c r="B223" s="3" t="s">
        <v>9</v>
      </c>
      <c r="C223" s="3" t="s">
        <v>15</v>
      </c>
      <c r="D223" s="3" t="s">
        <v>8</v>
      </c>
      <c r="E223" s="6">
        <v>35657</v>
      </c>
    </row>
    <row r="224" spans="1:5">
      <c r="A224" s="3">
        <v>222</v>
      </c>
      <c r="B224" s="3" t="s">
        <v>9</v>
      </c>
      <c r="C224" s="3" t="s">
        <v>16</v>
      </c>
      <c r="D224" s="3" t="s">
        <v>8</v>
      </c>
      <c r="E224" s="6">
        <v>34053</v>
      </c>
    </row>
    <row r="225" spans="1:5">
      <c r="A225" s="3">
        <v>223</v>
      </c>
      <c r="B225" s="3" t="s">
        <v>9</v>
      </c>
      <c r="C225" s="3" t="s">
        <v>17</v>
      </c>
      <c r="D225" s="3" t="s">
        <v>8</v>
      </c>
      <c r="E225" s="6">
        <v>29068</v>
      </c>
    </row>
    <row r="226" spans="1:5">
      <c r="A226" s="3">
        <v>224</v>
      </c>
      <c r="B226" s="3" t="s">
        <v>9</v>
      </c>
      <c r="C226" s="3" t="s">
        <v>18</v>
      </c>
      <c r="D226" s="3" t="s">
        <v>8</v>
      </c>
      <c r="E226" s="6">
        <v>35688</v>
      </c>
    </row>
    <row r="227" spans="1:5">
      <c r="A227" s="3">
        <v>225</v>
      </c>
      <c r="B227" s="3" t="s">
        <v>9</v>
      </c>
      <c r="C227" s="3" t="s">
        <v>19</v>
      </c>
      <c r="D227" s="3" t="s">
        <v>8</v>
      </c>
      <c r="E227" s="6">
        <v>34025</v>
      </c>
    </row>
    <row r="228" spans="1:5">
      <c r="A228" s="3">
        <v>226</v>
      </c>
      <c r="B228" s="3" t="s">
        <v>9</v>
      </c>
      <c r="C228" s="3" t="s">
        <v>20</v>
      </c>
      <c r="D228" s="3" t="s">
        <v>8</v>
      </c>
      <c r="E228" s="6">
        <v>35066</v>
      </c>
    </row>
    <row r="229" spans="1:5">
      <c r="A229" s="3">
        <v>227</v>
      </c>
      <c r="B229" s="3" t="s">
        <v>9</v>
      </c>
      <c r="C229" s="3" t="s">
        <v>21</v>
      </c>
      <c r="D229" s="3" t="s">
        <v>8</v>
      </c>
      <c r="E229" s="6">
        <v>31213</v>
      </c>
    </row>
    <row r="230" spans="1:5">
      <c r="A230" s="3">
        <v>228</v>
      </c>
      <c r="B230" s="3" t="s">
        <v>9</v>
      </c>
      <c r="C230" s="3" t="s">
        <v>22</v>
      </c>
      <c r="D230" s="3" t="s">
        <v>8</v>
      </c>
      <c r="E230" s="6">
        <v>30942</v>
      </c>
    </row>
    <row r="231" spans="1:5">
      <c r="A231" s="3">
        <v>229</v>
      </c>
      <c r="B231" s="3" t="s">
        <v>9</v>
      </c>
      <c r="C231" s="3" t="s">
        <v>23</v>
      </c>
      <c r="D231" s="3" t="s">
        <v>8</v>
      </c>
      <c r="E231" s="6">
        <v>36155</v>
      </c>
    </row>
    <row r="232" spans="1:5">
      <c r="A232" s="3">
        <v>230</v>
      </c>
      <c r="B232" s="3" t="s">
        <v>9</v>
      </c>
      <c r="C232" s="3" t="s">
        <v>24</v>
      </c>
      <c r="D232" s="3" t="s">
        <v>8</v>
      </c>
      <c r="E232" s="6">
        <v>34275</v>
      </c>
    </row>
    <row r="233" spans="1:5">
      <c r="A233" s="3">
        <v>231</v>
      </c>
      <c r="B233" s="3" t="s">
        <v>9</v>
      </c>
      <c r="C233" s="3" t="s">
        <v>25</v>
      </c>
      <c r="D233" s="3" t="s">
        <v>8</v>
      </c>
      <c r="E233" s="6">
        <v>30858</v>
      </c>
    </row>
    <row r="234" spans="1:5">
      <c r="A234" s="3">
        <v>232</v>
      </c>
      <c r="B234" s="3" t="s">
        <v>9</v>
      </c>
      <c r="C234" s="3" t="s">
        <v>26</v>
      </c>
      <c r="D234" s="3" t="s">
        <v>8</v>
      </c>
      <c r="E234" s="6">
        <v>35231</v>
      </c>
    </row>
    <row r="235" spans="1:5">
      <c r="A235" s="3">
        <v>233</v>
      </c>
      <c r="B235" s="3" t="s">
        <v>9</v>
      </c>
      <c r="C235" s="3" t="s">
        <v>27</v>
      </c>
      <c r="D235" s="3" t="s">
        <v>8</v>
      </c>
      <c r="E235" s="6">
        <v>29117</v>
      </c>
    </row>
    <row r="236" spans="1:5">
      <c r="A236" s="3">
        <v>234</v>
      </c>
      <c r="B236" s="3" t="s">
        <v>9</v>
      </c>
      <c r="C236" s="3" t="s">
        <v>28</v>
      </c>
      <c r="D236" s="3" t="s">
        <v>8</v>
      </c>
      <c r="E236" s="6">
        <v>32643</v>
      </c>
    </row>
    <row r="237" spans="1:5">
      <c r="A237" s="3">
        <v>235</v>
      </c>
      <c r="B237" s="3" t="s">
        <v>9</v>
      </c>
      <c r="C237" s="3" t="s">
        <v>29</v>
      </c>
      <c r="D237" s="3" t="s">
        <v>8</v>
      </c>
      <c r="E237" s="6">
        <v>31449</v>
      </c>
    </row>
    <row r="238" spans="1:5">
      <c r="A238" s="3">
        <v>236</v>
      </c>
      <c r="B238" s="3" t="s">
        <v>30</v>
      </c>
      <c r="C238" s="3" t="s">
        <v>31</v>
      </c>
      <c r="D238" s="3" t="s">
        <v>32</v>
      </c>
      <c r="E238" s="6">
        <v>36757</v>
      </c>
    </row>
    <row r="239" spans="1:5">
      <c r="A239" s="3">
        <v>237</v>
      </c>
      <c r="B239" s="3" t="s">
        <v>30</v>
      </c>
      <c r="C239" s="3" t="s">
        <v>33</v>
      </c>
      <c r="D239" s="3" t="s">
        <v>32</v>
      </c>
      <c r="E239" s="6">
        <v>27188</v>
      </c>
    </row>
  </sheetData>
  <autoFilter ref="A2:E239">
    <sortState ref="A2:E239">
      <sortCondition ref="A2"/>
    </sortState>
    <extLst/>
  </autoFilter>
  <mergeCells count="1">
    <mergeCell ref="A1:E1"/>
  </mergeCells>
  <pageMargins left="0.751388888888889" right="0.751388888888889" top="0.60625" bottom="0.60625" header="0.5" footer="0.5"/>
  <pageSetup paperSize="9" scale="93"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初审合格人员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南国人力集团</cp:lastModifiedBy>
  <dcterms:created xsi:type="dcterms:W3CDTF">2020-04-20T07:02:00Z</dcterms:created>
  <dcterms:modified xsi:type="dcterms:W3CDTF">2020-06-10T05:10:09Z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