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<sst xmlns="http://schemas.openxmlformats.org/spreadsheetml/2006/main" count="279" uniqueCount="15">
  <si>
    <t>三三亚市吉阳区海罗社区卫生健康服务中心卫生专业技术人员公开招聘资格初审合格并进入笔试人员名单</t>
  </si>
  <si>
    <t>序号</t>
  </si>
  <si>
    <t>报考号</t>
  </si>
  <si>
    <t>岗位代码</t>
  </si>
  <si>
    <t>岗位名称</t>
  </si>
  <si>
    <t>姓名</t>
  </si>
  <si>
    <t>性别</t>
  </si>
  <si>
    <t>备注</t>
  </si>
  <si>
    <t>检验室检验师</t>
  </si>
  <si>
    <t>心电图室医师</t>
  </si>
  <si>
    <t>放射科技师</t>
  </si>
  <si>
    <t>中医诊室中医科医师</t>
  </si>
  <si>
    <t>全科医学科医师</t>
  </si>
  <si>
    <t>内科医师</t>
  </si>
  <si>
    <t>护士站护士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</si>
</sst>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3"/>
  <sheetViews>
    <sheetView tabSelected="1" workbookViewId="0" topLeftCell="A22">
      <selection activeCell="I2" sqref="I2"/>
    </sheetView>
  </sheetViews>
  <sheetFormatPr defaultColWidth="9.00390625" defaultRowHeight="30" customHeight="1"/>
  <cols>
    <col min="1" max="1" width="9.00390625" style="2" customWidth="1"/>
    <col min="2" max="2" width="24.57421875" style="2" customWidth="1"/>
    <col min="3" max="3" width="9.00390625" style="2" customWidth="1"/>
    <col min="4" max="4" width="14.00390625" style="2" customWidth="1"/>
    <col min="5" max="5" width="10.421875" style="2" customWidth="1"/>
    <col min="6" max="6" width="9.00390625" style="2" customWidth="1"/>
    <col min="7" max="7" width="13.00390625" style="2" customWidth="1"/>
    <col min="8" max="16384" width="9.00390625" style="2" customWidth="1"/>
  </cols>
  <sheetData>
    <row r="1" spans="1:7" ht="58.5" customHeight="1">
      <c r="A1" s="3" t="s">
        <v>0</v>
      </c>
      <c r="B1" s="4"/>
      <c r="C1" s="4"/>
      <c r="D1" s="4"/>
      <c r="E1" s="4"/>
      <c r="F1" s="4"/>
      <c r="G1" s="4"/>
    </row>
    <row r="2" spans="1:7" s="1" customFormat="1" ht="30" customHeight="1">
      <c r="A2" s="5" t="s">
        <v>1</v>
      </c>
      <c r="B2" s="5" t="s">
        <v>2</v>
      </c>
      <c r="C2" s="5" t="s">
        <v>3</v>
      </c>
      <c r="D2" s="5" t="s">
        <v>4</v>
      </c>
      <c r="E2" s="5" t="s">
        <v>5</v>
      </c>
      <c r="F2" s="5" t="s">
        <v>6</v>
      </c>
      <c r="G2" s="5" t="s">
        <v>7</v>
      </c>
    </row>
    <row r="3" spans="1:7" ht="30" customHeight="1">
      <c r="A3" s="6">
        <v>1</v>
      </c>
      <c r="B3" s="6" t="str">
        <f>"50242023032210583470258"</f>
        <v>50242023032210583470258</v>
      </c>
      <c r="C3" s="6" t="str">
        <f aca="true" t="shared" si="0" ref="C3:C12">"0101"</f>
        <v>0101</v>
      </c>
      <c r="D3" s="6" t="s">
        <v>8</v>
      </c>
      <c r="E3" s="6" t="str">
        <f>"麦贤北"</f>
        <v>麦贤北</v>
      </c>
      <c r="F3" s="6" t="str">
        <f>"男"</f>
        <v>男</v>
      </c>
      <c r="G3" s="6"/>
    </row>
    <row r="4" spans="1:7" ht="30" customHeight="1">
      <c r="A4" s="6">
        <v>2</v>
      </c>
      <c r="B4" s="6" t="str">
        <f>"50242023032212324270901"</f>
        <v>50242023032212324270901</v>
      </c>
      <c r="C4" s="6" t="str">
        <f t="shared" si="0"/>
        <v>0101</v>
      </c>
      <c r="D4" s="6" t="s">
        <v>8</v>
      </c>
      <c r="E4" s="6" t="str">
        <f>"秦冰冰"</f>
        <v>秦冰冰</v>
      </c>
      <c r="F4" s="6" t="str">
        <f aca="true" t="shared" si="1" ref="F4:F13">"女"</f>
        <v>女</v>
      </c>
      <c r="G4" s="6"/>
    </row>
    <row r="5" spans="1:7" ht="30" customHeight="1">
      <c r="A5" s="6">
        <v>3</v>
      </c>
      <c r="B5" s="6" t="str">
        <f>"50242023032216003072449"</f>
        <v>50242023032216003072449</v>
      </c>
      <c r="C5" s="6" t="str">
        <f t="shared" si="0"/>
        <v>0101</v>
      </c>
      <c r="D5" s="6" t="s">
        <v>8</v>
      </c>
      <c r="E5" s="6" t="str">
        <f>"孙业琼"</f>
        <v>孙业琼</v>
      </c>
      <c r="F5" s="6" t="str">
        <f t="shared" si="1"/>
        <v>女</v>
      </c>
      <c r="G5" s="6"/>
    </row>
    <row r="6" spans="1:7" ht="30" customHeight="1">
      <c r="A6" s="6">
        <v>4</v>
      </c>
      <c r="B6" s="6" t="str">
        <f>"50242023032315544674678"</f>
        <v>50242023032315544674678</v>
      </c>
      <c r="C6" s="6" t="str">
        <f t="shared" si="0"/>
        <v>0101</v>
      </c>
      <c r="D6" s="6" t="s">
        <v>8</v>
      </c>
      <c r="E6" s="6" t="str">
        <f>"常耀"</f>
        <v>常耀</v>
      </c>
      <c r="F6" s="6" t="str">
        <f t="shared" si="1"/>
        <v>女</v>
      </c>
      <c r="G6" s="6"/>
    </row>
    <row r="7" spans="1:7" ht="30" customHeight="1">
      <c r="A7" s="6">
        <v>5</v>
      </c>
      <c r="B7" s="6" t="str">
        <f>"50242023032712093978217"</f>
        <v>50242023032712093978217</v>
      </c>
      <c r="C7" s="6" t="str">
        <f t="shared" si="0"/>
        <v>0101</v>
      </c>
      <c r="D7" s="6" t="s">
        <v>8</v>
      </c>
      <c r="E7" s="6" t="str">
        <f>"石春焕"</f>
        <v>石春焕</v>
      </c>
      <c r="F7" s="6" t="str">
        <f t="shared" si="1"/>
        <v>女</v>
      </c>
      <c r="G7" s="6"/>
    </row>
    <row r="8" spans="1:7" ht="30" customHeight="1">
      <c r="A8" s="6">
        <v>6</v>
      </c>
      <c r="B8" s="6" t="str">
        <f>"50242023032810591779362"</f>
        <v>50242023032810591779362</v>
      </c>
      <c r="C8" s="6" t="str">
        <f t="shared" si="0"/>
        <v>0101</v>
      </c>
      <c r="D8" s="6" t="s">
        <v>8</v>
      </c>
      <c r="E8" s="6" t="str">
        <f>"颜礼娜"</f>
        <v>颜礼娜</v>
      </c>
      <c r="F8" s="6" t="str">
        <f t="shared" si="1"/>
        <v>女</v>
      </c>
      <c r="G8" s="6"/>
    </row>
    <row r="9" spans="1:7" ht="30" customHeight="1">
      <c r="A9" s="6">
        <v>7</v>
      </c>
      <c r="B9" s="6" t="str">
        <f>"50242023032915063582220"</f>
        <v>50242023032915063582220</v>
      </c>
      <c r="C9" s="6" t="str">
        <f t="shared" si="0"/>
        <v>0101</v>
      </c>
      <c r="D9" s="6" t="s">
        <v>8</v>
      </c>
      <c r="E9" s="6" t="str">
        <f>"吴丽秋"</f>
        <v>吴丽秋</v>
      </c>
      <c r="F9" s="6" t="str">
        <f t="shared" si="1"/>
        <v>女</v>
      </c>
      <c r="G9" s="6"/>
    </row>
    <row r="10" spans="1:7" ht="30" customHeight="1">
      <c r="A10" s="6">
        <v>8</v>
      </c>
      <c r="B10" s="6" t="str">
        <f>"50242023033011292085925"</f>
        <v>50242023033011292085925</v>
      </c>
      <c r="C10" s="6" t="str">
        <f t="shared" si="0"/>
        <v>0101</v>
      </c>
      <c r="D10" s="6" t="s">
        <v>8</v>
      </c>
      <c r="E10" s="6" t="str">
        <f>"林桂圭"</f>
        <v>林桂圭</v>
      </c>
      <c r="F10" s="6" t="str">
        <f t="shared" si="1"/>
        <v>女</v>
      </c>
      <c r="G10" s="6"/>
    </row>
    <row r="11" spans="1:7" ht="30" customHeight="1">
      <c r="A11" s="6">
        <v>9</v>
      </c>
      <c r="B11" s="6" t="str">
        <f>"50242023040116191993996"</f>
        <v>50242023040116191993996</v>
      </c>
      <c r="C11" s="6" t="str">
        <f t="shared" si="0"/>
        <v>0101</v>
      </c>
      <c r="D11" s="6" t="s">
        <v>8</v>
      </c>
      <c r="E11" s="6" t="str">
        <f>"周梅"</f>
        <v>周梅</v>
      </c>
      <c r="F11" s="6" t="str">
        <f t="shared" si="1"/>
        <v>女</v>
      </c>
      <c r="G11" s="6"/>
    </row>
    <row r="12" spans="1:7" ht="30" customHeight="1">
      <c r="A12" s="6">
        <v>10</v>
      </c>
      <c r="B12" s="6" t="str">
        <f>"50242023040209493496842"</f>
        <v>50242023040209493496842</v>
      </c>
      <c r="C12" s="6" t="str">
        <f t="shared" si="0"/>
        <v>0101</v>
      </c>
      <c r="D12" s="6" t="s">
        <v>8</v>
      </c>
      <c r="E12" s="6" t="str">
        <f>"王飘飘"</f>
        <v>王飘飘</v>
      </c>
      <c r="F12" s="6" t="str">
        <f t="shared" si="1"/>
        <v>女</v>
      </c>
      <c r="G12" s="6"/>
    </row>
    <row r="13" spans="1:7" ht="30" customHeight="1">
      <c r="A13" s="6">
        <v>11</v>
      </c>
      <c r="B13" s="6" t="str">
        <f>"502420230402210931100730"</f>
        <v>502420230402210931100730</v>
      </c>
      <c r="C13" s="6" t="str">
        <f>"0102"</f>
        <v>0102</v>
      </c>
      <c r="D13" s="6" t="s">
        <v>9</v>
      </c>
      <c r="E13" s="6" t="str">
        <f>"陈妙春"</f>
        <v>陈妙春</v>
      </c>
      <c r="F13" s="6" t="str">
        <f t="shared" si="1"/>
        <v>女</v>
      </c>
      <c r="G13" s="6"/>
    </row>
    <row r="14" spans="1:7" ht="30" customHeight="1">
      <c r="A14" s="6">
        <v>12</v>
      </c>
      <c r="B14" s="6" t="str">
        <f>"50242023033020163587295"</f>
        <v>50242023033020163587295</v>
      </c>
      <c r="C14" s="6" t="str">
        <f>"0103"</f>
        <v>0103</v>
      </c>
      <c r="D14" s="6" t="s">
        <v>10</v>
      </c>
      <c r="E14" s="6" t="str">
        <f>"李启光"</f>
        <v>李启光</v>
      </c>
      <c r="F14" s="6" t="str">
        <f>"男"</f>
        <v>男</v>
      </c>
      <c r="G14" s="6"/>
    </row>
    <row r="15" spans="1:7" ht="30" customHeight="1">
      <c r="A15" s="6">
        <v>13</v>
      </c>
      <c r="B15" s="6" t="str">
        <f>"50242023032211345870528"</f>
        <v>50242023032211345870528</v>
      </c>
      <c r="C15" s="6" t="str">
        <f aca="true" t="shared" si="2" ref="C15:C27">"0201"</f>
        <v>0201</v>
      </c>
      <c r="D15" s="6" t="s">
        <v>11</v>
      </c>
      <c r="E15" s="6" t="str">
        <f>"李超"</f>
        <v>李超</v>
      </c>
      <c r="F15" s="6" t="str">
        <f>"男"</f>
        <v>男</v>
      </c>
      <c r="G15" s="6"/>
    </row>
    <row r="16" spans="1:7" ht="30" customHeight="1">
      <c r="A16" s="6">
        <v>14</v>
      </c>
      <c r="B16" s="6" t="str">
        <f>"50242023032214471571808"</f>
        <v>50242023032214471571808</v>
      </c>
      <c r="C16" s="6" t="str">
        <f t="shared" si="2"/>
        <v>0201</v>
      </c>
      <c r="D16" s="6" t="s">
        <v>11</v>
      </c>
      <c r="E16" s="6" t="str">
        <f>"朱宏"</f>
        <v>朱宏</v>
      </c>
      <c r="F16" s="6" t="str">
        <f>"女"</f>
        <v>女</v>
      </c>
      <c r="G16" s="6"/>
    </row>
    <row r="17" spans="1:7" ht="30" customHeight="1">
      <c r="A17" s="6">
        <v>15</v>
      </c>
      <c r="B17" s="6" t="str">
        <f>"50242023032214582471894"</f>
        <v>50242023032214582471894</v>
      </c>
      <c r="C17" s="6" t="str">
        <f t="shared" si="2"/>
        <v>0201</v>
      </c>
      <c r="D17" s="6" t="s">
        <v>11</v>
      </c>
      <c r="E17" s="6" t="str">
        <f>"曾凡菁"</f>
        <v>曾凡菁</v>
      </c>
      <c r="F17" s="6" t="str">
        <f>"女"</f>
        <v>女</v>
      </c>
      <c r="G17" s="6"/>
    </row>
    <row r="18" spans="1:7" ht="30" customHeight="1">
      <c r="A18" s="6">
        <v>16</v>
      </c>
      <c r="B18" s="6" t="str">
        <f>"50242023032314160474500"</f>
        <v>50242023032314160474500</v>
      </c>
      <c r="C18" s="6" t="str">
        <f t="shared" si="2"/>
        <v>0201</v>
      </c>
      <c r="D18" s="6" t="s">
        <v>11</v>
      </c>
      <c r="E18" s="6" t="str">
        <f>"赵欢"</f>
        <v>赵欢</v>
      </c>
      <c r="F18" s="6" t="str">
        <f>"女"</f>
        <v>女</v>
      </c>
      <c r="G18" s="6"/>
    </row>
    <row r="19" spans="1:7" ht="30" customHeight="1">
      <c r="A19" s="6">
        <v>17</v>
      </c>
      <c r="B19" s="6" t="str">
        <f>"50242023032316013874703"</f>
        <v>50242023032316013874703</v>
      </c>
      <c r="C19" s="6" t="str">
        <f t="shared" si="2"/>
        <v>0201</v>
      </c>
      <c r="D19" s="6" t="s">
        <v>11</v>
      </c>
      <c r="E19" s="6" t="str">
        <f>"王凯"</f>
        <v>王凯</v>
      </c>
      <c r="F19" s="6" t="str">
        <f>"男"</f>
        <v>男</v>
      </c>
      <c r="G19" s="6"/>
    </row>
    <row r="20" spans="1:7" ht="30" customHeight="1">
      <c r="A20" s="6">
        <v>18</v>
      </c>
      <c r="B20" s="6" t="str">
        <f>"50242023032318192474928"</f>
        <v>50242023032318192474928</v>
      </c>
      <c r="C20" s="6" t="str">
        <f t="shared" si="2"/>
        <v>0201</v>
      </c>
      <c r="D20" s="6" t="s">
        <v>11</v>
      </c>
      <c r="E20" s="6" t="str">
        <f>"薛琼英"</f>
        <v>薛琼英</v>
      </c>
      <c r="F20" s="6" t="str">
        <f>"女"</f>
        <v>女</v>
      </c>
      <c r="G20" s="6"/>
    </row>
    <row r="21" spans="1:7" ht="30" customHeight="1">
      <c r="A21" s="6">
        <v>19</v>
      </c>
      <c r="B21" s="6" t="str">
        <f>"50242023032323342175335"</f>
        <v>50242023032323342175335</v>
      </c>
      <c r="C21" s="6" t="str">
        <f t="shared" si="2"/>
        <v>0201</v>
      </c>
      <c r="D21" s="6" t="s">
        <v>11</v>
      </c>
      <c r="E21" s="6" t="str">
        <f>"曾耀宗"</f>
        <v>曾耀宗</v>
      </c>
      <c r="F21" s="6" t="str">
        <f>"男"</f>
        <v>男</v>
      </c>
      <c r="G21" s="6"/>
    </row>
    <row r="22" spans="1:7" ht="30" customHeight="1">
      <c r="A22" s="6">
        <v>20</v>
      </c>
      <c r="B22" s="6" t="str">
        <f>"50242023032618263277551"</f>
        <v>50242023032618263277551</v>
      </c>
      <c r="C22" s="6" t="str">
        <f t="shared" si="2"/>
        <v>0201</v>
      </c>
      <c r="D22" s="6" t="s">
        <v>11</v>
      </c>
      <c r="E22" s="6" t="str">
        <f>"黎梦竹"</f>
        <v>黎梦竹</v>
      </c>
      <c r="F22" s="6" t="str">
        <f>"女"</f>
        <v>女</v>
      </c>
      <c r="G22" s="6"/>
    </row>
    <row r="23" spans="1:7" ht="30" customHeight="1">
      <c r="A23" s="6">
        <v>21</v>
      </c>
      <c r="B23" s="6" t="str">
        <f>"50242023032722401278963"</f>
        <v>50242023032722401278963</v>
      </c>
      <c r="C23" s="6" t="str">
        <f t="shared" si="2"/>
        <v>0201</v>
      </c>
      <c r="D23" s="6" t="s">
        <v>11</v>
      </c>
      <c r="E23" s="6" t="str">
        <f>"王银"</f>
        <v>王银</v>
      </c>
      <c r="F23" s="6" t="str">
        <f>"女"</f>
        <v>女</v>
      </c>
      <c r="G23" s="6"/>
    </row>
    <row r="24" spans="1:7" ht="30" customHeight="1">
      <c r="A24" s="6">
        <v>22</v>
      </c>
      <c r="B24" s="6" t="str">
        <f>"50242023032809102779132"</f>
        <v>50242023032809102779132</v>
      </c>
      <c r="C24" s="6" t="str">
        <f t="shared" si="2"/>
        <v>0201</v>
      </c>
      <c r="D24" s="6" t="s">
        <v>11</v>
      </c>
      <c r="E24" s="6" t="str">
        <f>"黄晓婷"</f>
        <v>黄晓婷</v>
      </c>
      <c r="F24" s="6" t="str">
        <f>"女"</f>
        <v>女</v>
      </c>
      <c r="G24" s="6"/>
    </row>
    <row r="25" spans="1:7" ht="30" customHeight="1">
      <c r="A25" s="6">
        <v>23</v>
      </c>
      <c r="B25" s="6" t="str">
        <f>"50242023033019290987180"</f>
        <v>50242023033019290987180</v>
      </c>
      <c r="C25" s="6" t="str">
        <f t="shared" si="2"/>
        <v>0201</v>
      </c>
      <c r="D25" s="6" t="s">
        <v>11</v>
      </c>
      <c r="E25" s="6" t="str">
        <f>"王媛媛"</f>
        <v>王媛媛</v>
      </c>
      <c r="F25" s="6" t="str">
        <f>"女"</f>
        <v>女</v>
      </c>
      <c r="G25" s="6"/>
    </row>
    <row r="26" spans="1:7" ht="30" customHeight="1">
      <c r="A26" s="6">
        <v>24</v>
      </c>
      <c r="B26" s="6" t="str">
        <f>"50242023033021322187479"</f>
        <v>50242023033021322187479</v>
      </c>
      <c r="C26" s="6" t="str">
        <f t="shared" si="2"/>
        <v>0201</v>
      </c>
      <c r="D26" s="6" t="s">
        <v>11</v>
      </c>
      <c r="E26" s="6" t="str">
        <f>"方昱权"</f>
        <v>方昱权</v>
      </c>
      <c r="F26" s="6" t="str">
        <f>"男"</f>
        <v>男</v>
      </c>
      <c r="G26" s="6"/>
    </row>
    <row r="27" spans="1:7" ht="30" customHeight="1">
      <c r="A27" s="6">
        <v>25</v>
      </c>
      <c r="B27" s="6" t="str">
        <f>"502420230403212817110158"</f>
        <v>502420230403212817110158</v>
      </c>
      <c r="C27" s="6" t="str">
        <f t="shared" si="2"/>
        <v>0201</v>
      </c>
      <c r="D27" s="6" t="s">
        <v>11</v>
      </c>
      <c r="E27" s="6" t="str">
        <f>"邹雅玲"</f>
        <v>邹雅玲</v>
      </c>
      <c r="F27" s="6" t="str">
        <f>"女"</f>
        <v>女</v>
      </c>
      <c r="G27" s="6"/>
    </row>
    <row r="28" spans="1:7" ht="30" customHeight="1">
      <c r="A28" s="6">
        <v>26</v>
      </c>
      <c r="B28" s="6" t="str">
        <f>"50242023032215084671988"</f>
        <v>50242023032215084671988</v>
      </c>
      <c r="C28" s="6" t="str">
        <f aca="true" t="shared" si="3" ref="C28:C40">"0202"</f>
        <v>0202</v>
      </c>
      <c r="D28" s="6" t="s">
        <v>12</v>
      </c>
      <c r="E28" s="6" t="str">
        <f>"陈璐"</f>
        <v>陈璐</v>
      </c>
      <c r="F28" s="6" t="str">
        <f>"女"</f>
        <v>女</v>
      </c>
      <c r="G28" s="6"/>
    </row>
    <row r="29" spans="1:7" ht="30" customHeight="1">
      <c r="A29" s="6">
        <v>27</v>
      </c>
      <c r="B29" s="6" t="str">
        <f>"50242023032216455672868"</f>
        <v>50242023032216455672868</v>
      </c>
      <c r="C29" s="6" t="str">
        <f t="shared" si="3"/>
        <v>0202</v>
      </c>
      <c r="D29" s="6" t="s">
        <v>12</v>
      </c>
      <c r="E29" s="6" t="str">
        <f>"卞文海"</f>
        <v>卞文海</v>
      </c>
      <c r="F29" s="6" t="str">
        <f>"男"</f>
        <v>男</v>
      </c>
      <c r="G29" s="6"/>
    </row>
    <row r="30" spans="1:7" ht="30" customHeight="1">
      <c r="A30" s="6">
        <v>28</v>
      </c>
      <c r="B30" s="6" t="str">
        <f>"50242023032315082574582"</f>
        <v>50242023032315082574582</v>
      </c>
      <c r="C30" s="6" t="str">
        <f t="shared" si="3"/>
        <v>0202</v>
      </c>
      <c r="D30" s="6" t="s">
        <v>12</v>
      </c>
      <c r="E30" s="6" t="str">
        <f>"王一鸣"</f>
        <v>王一鸣</v>
      </c>
      <c r="F30" s="6" t="str">
        <f>"女"</f>
        <v>女</v>
      </c>
      <c r="G30" s="6"/>
    </row>
    <row r="31" spans="1:7" ht="30" customHeight="1">
      <c r="A31" s="6">
        <v>29</v>
      </c>
      <c r="B31" s="6" t="str">
        <f>"50242023032319282975007"</f>
        <v>50242023032319282975007</v>
      </c>
      <c r="C31" s="6" t="str">
        <f t="shared" si="3"/>
        <v>0202</v>
      </c>
      <c r="D31" s="6" t="s">
        <v>12</v>
      </c>
      <c r="E31" s="6" t="str">
        <f>"林树雪"</f>
        <v>林树雪</v>
      </c>
      <c r="F31" s="6" t="str">
        <f>"女"</f>
        <v>女</v>
      </c>
      <c r="G31" s="6"/>
    </row>
    <row r="32" spans="1:7" ht="30" customHeight="1">
      <c r="A32" s="6">
        <v>30</v>
      </c>
      <c r="B32" s="6" t="str">
        <f>"50242023032321053375132"</f>
        <v>50242023032321053375132</v>
      </c>
      <c r="C32" s="6" t="str">
        <f t="shared" si="3"/>
        <v>0202</v>
      </c>
      <c r="D32" s="6" t="s">
        <v>12</v>
      </c>
      <c r="E32" s="6" t="str">
        <f>"李佳杏"</f>
        <v>李佳杏</v>
      </c>
      <c r="F32" s="6" t="str">
        <f>"女"</f>
        <v>女</v>
      </c>
      <c r="G32" s="6"/>
    </row>
    <row r="33" spans="1:7" ht="30" customHeight="1">
      <c r="A33" s="6">
        <v>31</v>
      </c>
      <c r="B33" s="6" t="str">
        <f>"50242023032512000876708"</f>
        <v>50242023032512000876708</v>
      </c>
      <c r="C33" s="6" t="str">
        <f t="shared" si="3"/>
        <v>0202</v>
      </c>
      <c r="D33" s="6" t="s">
        <v>12</v>
      </c>
      <c r="E33" s="6" t="str">
        <f>"羊翠秋"</f>
        <v>羊翠秋</v>
      </c>
      <c r="F33" s="6" t="str">
        <f>"女"</f>
        <v>女</v>
      </c>
      <c r="G33" s="6"/>
    </row>
    <row r="34" spans="1:7" ht="30" customHeight="1">
      <c r="A34" s="6">
        <v>32</v>
      </c>
      <c r="B34" s="6" t="str">
        <f>"50242023032520413677125"</f>
        <v>50242023032520413677125</v>
      </c>
      <c r="C34" s="6" t="str">
        <f t="shared" si="3"/>
        <v>0202</v>
      </c>
      <c r="D34" s="6" t="s">
        <v>12</v>
      </c>
      <c r="E34" s="6" t="str">
        <f>"黄垂婷"</f>
        <v>黄垂婷</v>
      </c>
      <c r="F34" s="6" t="str">
        <f>"女"</f>
        <v>女</v>
      </c>
      <c r="G34" s="6"/>
    </row>
    <row r="35" spans="1:7" ht="30" customHeight="1">
      <c r="A35" s="6">
        <v>33</v>
      </c>
      <c r="B35" s="6" t="str">
        <f>"50242023032716542478571"</f>
        <v>50242023032716542478571</v>
      </c>
      <c r="C35" s="6" t="str">
        <f t="shared" si="3"/>
        <v>0202</v>
      </c>
      <c r="D35" s="6" t="s">
        <v>12</v>
      </c>
      <c r="E35" s="6" t="str">
        <f>"羊世绵"</f>
        <v>羊世绵</v>
      </c>
      <c r="F35" s="6" t="str">
        <f>"男"</f>
        <v>男</v>
      </c>
      <c r="G35" s="6"/>
    </row>
    <row r="36" spans="1:7" ht="30" customHeight="1">
      <c r="A36" s="6">
        <v>34</v>
      </c>
      <c r="B36" s="6" t="str">
        <f>"50242023032816473879774"</f>
        <v>50242023032816473879774</v>
      </c>
      <c r="C36" s="6" t="str">
        <f t="shared" si="3"/>
        <v>0202</v>
      </c>
      <c r="D36" s="6" t="s">
        <v>12</v>
      </c>
      <c r="E36" s="6" t="str">
        <f>"赵海仙"</f>
        <v>赵海仙</v>
      </c>
      <c r="F36" s="6" t="str">
        <f>"女"</f>
        <v>女</v>
      </c>
      <c r="G36" s="6"/>
    </row>
    <row r="37" spans="1:7" ht="30" customHeight="1">
      <c r="A37" s="6">
        <v>35</v>
      </c>
      <c r="B37" s="6" t="str">
        <f>"50242023032915451582366"</f>
        <v>50242023032915451582366</v>
      </c>
      <c r="C37" s="6" t="str">
        <f t="shared" si="3"/>
        <v>0202</v>
      </c>
      <c r="D37" s="6" t="s">
        <v>12</v>
      </c>
      <c r="E37" s="6" t="str">
        <f>"周赛"</f>
        <v>周赛</v>
      </c>
      <c r="F37" s="6" t="str">
        <f>"女"</f>
        <v>女</v>
      </c>
      <c r="G37" s="6"/>
    </row>
    <row r="38" spans="1:7" ht="30" customHeight="1">
      <c r="A38" s="6">
        <v>36</v>
      </c>
      <c r="B38" s="6" t="str">
        <f>"50242023033016420586837"</f>
        <v>50242023033016420586837</v>
      </c>
      <c r="C38" s="6" t="str">
        <f t="shared" si="3"/>
        <v>0202</v>
      </c>
      <c r="D38" s="6" t="s">
        <v>12</v>
      </c>
      <c r="E38" s="6" t="str">
        <f>"何海霞"</f>
        <v>何海霞</v>
      </c>
      <c r="F38" s="6" t="str">
        <f>"女"</f>
        <v>女</v>
      </c>
      <c r="G38" s="6"/>
    </row>
    <row r="39" spans="1:7" ht="30" customHeight="1">
      <c r="A39" s="6">
        <v>37</v>
      </c>
      <c r="B39" s="6" t="str">
        <f>"502420230403191513109468"</f>
        <v>502420230403191513109468</v>
      </c>
      <c r="C39" s="6" t="str">
        <f t="shared" si="3"/>
        <v>0202</v>
      </c>
      <c r="D39" s="6" t="s">
        <v>12</v>
      </c>
      <c r="E39" s="6" t="str">
        <f>"王堂寿"</f>
        <v>王堂寿</v>
      </c>
      <c r="F39" s="6" t="str">
        <f>"男"</f>
        <v>男</v>
      </c>
      <c r="G39" s="6"/>
    </row>
    <row r="40" spans="1:7" ht="30" customHeight="1">
      <c r="A40" s="6">
        <v>38</v>
      </c>
      <c r="B40" s="6" t="str">
        <f>"502420230404082853110787"</f>
        <v>502420230404082853110787</v>
      </c>
      <c r="C40" s="6" t="str">
        <f t="shared" si="3"/>
        <v>0202</v>
      </c>
      <c r="D40" s="6" t="s">
        <v>12</v>
      </c>
      <c r="E40" s="6" t="str">
        <f>"牛玉花"</f>
        <v>牛玉花</v>
      </c>
      <c r="F40" s="6" t="str">
        <f>"女"</f>
        <v>女</v>
      </c>
      <c r="G40" s="6"/>
    </row>
    <row r="41" spans="1:7" ht="30" customHeight="1">
      <c r="A41" s="6">
        <v>39</v>
      </c>
      <c r="B41" s="6" t="str">
        <f>"50242023032218433973176"</f>
        <v>50242023032218433973176</v>
      </c>
      <c r="C41" s="6" t="str">
        <f aca="true" t="shared" si="4" ref="C41:C50">"0203"</f>
        <v>0203</v>
      </c>
      <c r="D41" s="6" t="s">
        <v>13</v>
      </c>
      <c r="E41" s="6" t="str">
        <f>"黎璟"</f>
        <v>黎璟</v>
      </c>
      <c r="F41" s="6" t="str">
        <f>"男"</f>
        <v>男</v>
      </c>
      <c r="G41" s="6"/>
    </row>
    <row r="42" spans="1:7" ht="30" customHeight="1">
      <c r="A42" s="6">
        <v>40</v>
      </c>
      <c r="B42" s="6" t="str">
        <f>"50242023032311591574287"</f>
        <v>50242023032311591574287</v>
      </c>
      <c r="C42" s="6" t="str">
        <f t="shared" si="4"/>
        <v>0203</v>
      </c>
      <c r="D42" s="6" t="s">
        <v>13</v>
      </c>
      <c r="E42" s="6" t="str">
        <f>"郑海燕"</f>
        <v>郑海燕</v>
      </c>
      <c r="F42" s="6" t="str">
        <f>"女"</f>
        <v>女</v>
      </c>
      <c r="G42" s="6"/>
    </row>
    <row r="43" spans="1:7" ht="30" customHeight="1">
      <c r="A43" s="6">
        <v>41</v>
      </c>
      <c r="B43" s="6" t="str">
        <f>"50242023032520355177119"</f>
        <v>50242023032520355177119</v>
      </c>
      <c r="C43" s="6" t="str">
        <f t="shared" si="4"/>
        <v>0203</v>
      </c>
      <c r="D43" s="6" t="s">
        <v>13</v>
      </c>
      <c r="E43" s="6" t="str">
        <f>"刘雅倩"</f>
        <v>刘雅倩</v>
      </c>
      <c r="F43" s="6" t="str">
        <f>"女"</f>
        <v>女</v>
      </c>
      <c r="G43" s="6"/>
    </row>
    <row r="44" spans="1:7" ht="30" customHeight="1">
      <c r="A44" s="6">
        <v>42</v>
      </c>
      <c r="B44" s="6" t="str">
        <f>"50242023032816000379714"</f>
        <v>50242023032816000379714</v>
      </c>
      <c r="C44" s="6" t="str">
        <f t="shared" si="4"/>
        <v>0203</v>
      </c>
      <c r="D44" s="6" t="s">
        <v>13</v>
      </c>
      <c r="E44" s="6" t="str">
        <f>"符桂禀"</f>
        <v>符桂禀</v>
      </c>
      <c r="F44" s="6" t="str">
        <f>"男"</f>
        <v>男</v>
      </c>
      <c r="G44" s="6"/>
    </row>
    <row r="45" spans="1:7" ht="30" customHeight="1">
      <c r="A45" s="6">
        <v>43</v>
      </c>
      <c r="B45" s="6" t="str">
        <f>"50242023032817074779807"</f>
        <v>50242023032817074779807</v>
      </c>
      <c r="C45" s="6" t="str">
        <f t="shared" si="4"/>
        <v>0203</v>
      </c>
      <c r="D45" s="6" t="s">
        <v>13</v>
      </c>
      <c r="E45" s="6" t="str">
        <f>"周业旺"</f>
        <v>周业旺</v>
      </c>
      <c r="F45" s="6" t="str">
        <f>"男"</f>
        <v>男</v>
      </c>
      <c r="G45" s="6"/>
    </row>
    <row r="46" spans="1:7" ht="30" customHeight="1">
      <c r="A46" s="6">
        <v>44</v>
      </c>
      <c r="B46" s="6" t="str">
        <f>"50242023032820232980017"</f>
        <v>50242023032820232980017</v>
      </c>
      <c r="C46" s="6" t="str">
        <f t="shared" si="4"/>
        <v>0203</v>
      </c>
      <c r="D46" s="6" t="s">
        <v>13</v>
      </c>
      <c r="E46" s="6" t="str">
        <f>"王槐姑"</f>
        <v>王槐姑</v>
      </c>
      <c r="F46" s="6" t="str">
        <f aca="true" t="shared" si="5" ref="F46:F60">"女"</f>
        <v>女</v>
      </c>
      <c r="G46" s="6"/>
    </row>
    <row r="47" spans="1:7" ht="30" customHeight="1">
      <c r="A47" s="6">
        <v>45</v>
      </c>
      <c r="B47" s="6" t="str">
        <f>"50242023032820314680033"</f>
        <v>50242023032820314680033</v>
      </c>
      <c r="C47" s="6" t="str">
        <f t="shared" si="4"/>
        <v>0203</v>
      </c>
      <c r="D47" s="6" t="s">
        <v>13</v>
      </c>
      <c r="E47" s="6" t="str">
        <f>"杨丽君"</f>
        <v>杨丽君</v>
      </c>
      <c r="F47" s="6" t="str">
        <f t="shared" si="5"/>
        <v>女</v>
      </c>
      <c r="G47" s="6"/>
    </row>
    <row r="48" spans="1:7" ht="30" customHeight="1">
      <c r="A48" s="6">
        <v>46</v>
      </c>
      <c r="B48" s="6" t="str">
        <f>"50242023032910181981041"</f>
        <v>50242023032910181981041</v>
      </c>
      <c r="C48" s="6" t="str">
        <f t="shared" si="4"/>
        <v>0203</v>
      </c>
      <c r="D48" s="6" t="s">
        <v>13</v>
      </c>
      <c r="E48" s="6" t="str">
        <f>"陈小星"</f>
        <v>陈小星</v>
      </c>
      <c r="F48" s="6" t="str">
        <f t="shared" si="5"/>
        <v>女</v>
      </c>
      <c r="G48" s="6"/>
    </row>
    <row r="49" spans="1:7" ht="30" customHeight="1">
      <c r="A49" s="6">
        <v>47</v>
      </c>
      <c r="B49" s="6" t="str">
        <f>"50242023033009055685329"</f>
        <v>50242023033009055685329</v>
      </c>
      <c r="C49" s="6" t="str">
        <f t="shared" si="4"/>
        <v>0203</v>
      </c>
      <c r="D49" s="6" t="s">
        <v>13</v>
      </c>
      <c r="E49" s="6" t="str">
        <f>"王阳"</f>
        <v>王阳</v>
      </c>
      <c r="F49" s="6" t="str">
        <f t="shared" si="5"/>
        <v>女</v>
      </c>
      <c r="G49" s="6"/>
    </row>
    <row r="50" spans="1:7" ht="30" customHeight="1">
      <c r="A50" s="6">
        <v>48</v>
      </c>
      <c r="B50" s="6" t="str">
        <f>"50242023033015052186500"</f>
        <v>50242023033015052186500</v>
      </c>
      <c r="C50" s="6" t="str">
        <f t="shared" si="4"/>
        <v>0203</v>
      </c>
      <c r="D50" s="6" t="s">
        <v>13</v>
      </c>
      <c r="E50" s="6" t="str">
        <f>"王春慧"</f>
        <v>王春慧</v>
      </c>
      <c r="F50" s="6" t="str">
        <f t="shared" si="5"/>
        <v>女</v>
      </c>
      <c r="G50" s="6"/>
    </row>
    <row r="51" spans="1:7" ht="30" customHeight="1">
      <c r="A51" s="6">
        <v>49</v>
      </c>
      <c r="B51" s="6" t="str">
        <f>"50242023032209045469513"</f>
        <v>50242023032209045469513</v>
      </c>
      <c r="C51" s="6" t="str">
        <f aca="true" t="shared" si="6" ref="C51:C114">"0301"</f>
        <v>0301</v>
      </c>
      <c r="D51" s="6" t="s">
        <v>14</v>
      </c>
      <c r="E51" s="6" t="str">
        <f>"李卉"</f>
        <v>李卉</v>
      </c>
      <c r="F51" s="6" t="str">
        <f t="shared" si="5"/>
        <v>女</v>
      </c>
      <c r="G51" s="6"/>
    </row>
    <row r="52" spans="1:7" ht="30" customHeight="1">
      <c r="A52" s="6">
        <v>50</v>
      </c>
      <c r="B52" s="6" t="str">
        <f>"50242023032209341469667"</f>
        <v>50242023032209341469667</v>
      </c>
      <c r="C52" s="6" t="str">
        <f t="shared" si="6"/>
        <v>0301</v>
      </c>
      <c r="D52" s="6" t="s">
        <v>14</v>
      </c>
      <c r="E52" s="6" t="str">
        <f>"王天娇"</f>
        <v>王天娇</v>
      </c>
      <c r="F52" s="6" t="str">
        <f t="shared" si="5"/>
        <v>女</v>
      </c>
      <c r="G52" s="6"/>
    </row>
    <row r="53" spans="1:7" ht="30" customHeight="1">
      <c r="A53" s="6">
        <v>51</v>
      </c>
      <c r="B53" s="6" t="str">
        <f>"50242023032209354069672"</f>
        <v>50242023032209354069672</v>
      </c>
      <c r="C53" s="6" t="str">
        <f t="shared" si="6"/>
        <v>0301</v>
      </c>
      <c r="D53" s="6" t="s">
        <v>14</v>
      </c>
      <c r="E53" s="6" t="str">
        <f>"李佩虹"</f>
        <v>李佩虹</v>
      </c>
      <c r="F53" s="6" t="str">
        <f t="shared" si="5"/>
        <v>女</v>
      </c>
      <c r="G53" s="6"/>
    </row>
    <row r="54" spans="1:7" ht="30" customHeight="1">
      <c r="A54" s="6">
        <v>52</v>
      </c>
      <c r="B54" s="6" t="str">
        <f>"50242023032209501169772"</f>
        <v>50242023032209501169772</v>
      </c>
      <c r="C54" s="6" t="str">
        <f t="shared" si="6"/>
        <v>0301</v>
      </c>
      <c r="D54" s="6" t="s">
        <v>14</v>
      </c>
      <c r="E54" s="6" t="str">
        <f>"陈周圆"</f>
        <v>陈周圆</v>
      </c>
      <c r="F54" s="6" t="str">
        <f t="shared" si="5"/>
        <v>女</v>
      </c>
      <c r="G54" s="6"/>
    </row>
    <row r="55" spans="1:7" ht="30" customHeight="1">
      <c r="A55" s="6">
        <v>53</v>
      </c>
      <c r="B55" s="6" t="str">
        <f>"50242023032209584269812"</f>
        <v>50242023032209584269812</v>
      </c>
      <c r="C55" s="6" t="str">
        <f t="shared" si="6"/>
        <v>0301</v>
      </c>
      <c r="D55" s="6" t="s">
        <v>14</v>
      </c>
      <c r="E55" s="6" t="str">
        <f>"陈香"</f>
        <v>陈香</v>
      </c>
      <c r="F55" s="6" t="str">
        <f t="shared" si="5"/>
        <v>女</v>
      </c>
      <c r="G55" s="6"/>
    </row>
    <row r="56" spans="1:7" ht="30" customHeight="1">
      <c r="A56" s="6">
        <v>54</v>
      </c>
      <c r="B56" s="6" t="str">
        <f>"50242023032210053569859"</f>
        <v>50242023032210053569859</v>
      </c>
      <c r="C56" s="6" t="str">
        <f t="shared" si="6"/>
        <v>0301</v>
      </c>
      <c r="D56" s="6" t="s">
        <v>14</v>
      </c>
      <c r="E56" s="6" t="str">
        <f>"潘玉"</f>
        <v>潘玉</v>
      </c>
      <c r="F56" s="6" t="str">
        <f t="shared" si="5"/>
        <v>女</v>
      </c>
      <c r="G56" s="6"/>
    </row>
    <row r="57" spans="1:7" ht="30" customHeight="1">
      <c r="A57" s="6">
        <v>55</v>
      </c>
      <c r="B57" s="6" t="str">
        <f>"50242023032210124169904"</f>
        <v>50242023032210124169904</v>
      </c>
      <c r="C57" s="6" t="str">
        <f t="shared" si="6"/>
        <v>0301</v>
      </c>
      <c r="D57" s="6" t="s">
        <v>14</v>
      </c>
      <c r="E57" s="6" t="str">
        <f>"王玉婷"</f>
        <v>王玉婷</v>
      </c>
      <c r="F57" s="6" t="str">
        <f t="shared" si="5"/>
        <v>女</v>
      </c>
      <c r="G57" s="6"/>
    </row>
    <row r="58" spans="1:7" ht="30" customHeight="1">
      <c r="A58" s="6">
        <v>56</v>
      </c>
      <c r="B58" s="6" t="str">
        <f>"50242023032210310870059"</f>
        <v>50242023032210310870059</v>
      </c>
      <c r="C58" s="6" t="str">
        <f t="shared" si="6"/>
        <v>0301</v>
      </c>
      <c r="D58" s="6" t="s">
        <v>14</v>
      </c>
      <c r="E58" s="6" t="str">
        <f>"陈番番"</f>
        <v>陈番番</v>
      </c>
      <c r="F58" s="6" t="str">
        <f t="shared" si="5"/>
        <v>女</v>
      </c>
      <c r="G58" s="6"/>
    </row>
    <row r="59" spans="1:7" ht="30" customHeight="1">
      <c r="A59" s="6">
        <v>57</v>
      </c>
      <c r="B59" s="6" t="str">
        <f>"50242023032210432170146"</f>
        <v>50242023032210432170146</v>
      </c>
      <c r="C59" s="6" t="str">
        <f t="shared" si="6"/>
        <v>0301</v>
      </c>
      <c r="D59" s="6" t="s">
        <v>14</v>
      </c>
      <c r="E59" s="6" t="str">
        <f>"陈云菊"</f>
        <v>陈云菊</v>
      </c>
      <c r="F59" s="6" t="str">
        <f t="shared" si="5"/>
        <v>女</v>
      </c>
      <c r="G59" s="6"/>
    </row>
    <row r="60" spans="1:7" ht="30" customHeight="1">
      <c r="A60" s="6">
        <v>58</v>
      </c>
      <c r="B60" s="6" t="str">
        <f>"50242023032210460170168"</f>
        <v>50242023032210460170168</v>
      </c>
      <c r="C60" s="6" t="str">
        <f t="shared" si="6"/>
        <v>0301</v>
      </c>
      <c r="D60" s="6" t="s">
        <v>14</v>
      </c>
      <c r="E60" s="6" t="str">
        <f>"张琴"</f>
        <v>张琴</v>
      </c>
      <c r="F60" s="6" t="str">
        <f t="shared" si="5"/>
        <v>女</v>
      </c>
      <c r="G60" s="6"/>
    </row>
    <row r="61" spans="1:7" ht="30" customHeight="1">
      <c r="A61" s="6">
        <v>59</v>
      </c>
      <c r="B61" s="6" t="str">
        <f>"50242023032211152170374"</f>
        <v>50242023032211152170374</v>
      </c>
      <c r="C61" s="6" t="str">
        <f t="shared" si="6"/>
        <v>0301</v>
      </c>
      <c r="D61" s="6" t="s">
        <v>14</v>
      </c>
      <c r="E61" s="6" t="str">
        <f>"王世豪"</f>
        <v>王世豪</v>
      </c>
      <c r="F61" s="6" t="str">
        <f>"男"</f>
        <v>男</v>
      </c>
      <c r="G61" s="6"/>
    </row>
    <row r="62" spans="1:7" ht="30" customHeight="1">
      <c r="A62" s="6">
        <v>60</v>
      </c>
      <c r="B62" s="6" t="str">
        <f>"50242023032211204270425"</f>
        <v>50242023032211204270425</v>
      </c>
      <c r="C62" s="6" t="str">
        <f t="shared" si="6"/>
        <v>0301</v>
      </c>
      <c r="D62" s="6" t="s">
        <v>14</v>
      </c>
      <c r="E62" s="6" t="str">
        <f>"周清云"</f>
        <v>周清云</v>
      </c>
      <c r="F62" s="6" t="str">
        <f aca="true" t="shared" si="7" ref="F62:F81">"女"</f>
        <v>女</v>
      </c>
      <c r="G62" s="6"/>
    </row>
    <row r="63" spans="1:7" ht="30" customHeight="1">
      <c r="A63" s="6">
        <v>61</v>
      </c>
      <c r="B63" s="6" t="str">
        <f>"50242023032211244770459"</f>
        <v>50242023032211244770459</v>
      </c>
      <c r="C63" s="6" t="str">
        <f t="shared" si="6"/>
        <v>0301</v>
      </c>
      <c r="D63" s="6" t="s">
        <v>14</v>
      </c>
      <c r="E63" s="6" t="str">
        <f>"张思媛"</f>
        <v>张思媛</v>
      </c>
      <c r="F63" s="6" t="str">
        <f t="shared" si="7"/>
        <v>女</v>
      </c>
      <c r="G63" s="6"/>
    </row>
    <row r="64" spans="1:7" ht="30" customHeight="1">
      <c r="A64" s="6">
        <v>62</v>
      </c>
      <c r="B64" s="6" t="str">
        <f>"50242023032211340170522"</f>
        <v>50242023032211340170522</v>
      </c>
      <c r="C64" s="6" t="str">
        <f t="shared" si="6"/>
        <v>0301</v>
      </c>
      <c r="D64" s="6" t="s">
        <v>14</v>
      </c>
      <c r="E64" s="6" t="str">
        <f>"巫永娴"</f>
        <v>巫永娴</v>
      </c>
      <c r="F64" s="6" t="str">
        <f t="shared" si="7"/>
        <v>女</v>
      </c>
      <c r="G64" s="6"/>
    </row>
    <row r="65" spans="1:7" ht="30" customHeight="1">
      <c r="A65" s="6">
        <v>63</v>
      </c>
      <c r="B65" s="6" t="str">
        <f>"50242023032211343970525"</f>
        <v>50242023032211343970525</v>
      </c>
      <c r="C65" s="6" t="str">
        <f t="shared" si="6"/>
        <v>0301</v>
      </c>
      <c r="D65" s="6" t="s">
        <v>14</v>
      </c>
      <c r="E65" s="6" t="str">
        <f>"邢火云"</f>
        <v>邢火云</v>
      </c>
      <c r="F65" s="6" t="str">
        <f t="shared" si="7"/>
        <v>女</v>
      </c>
      <c r="G65" s="6"/>
    </row>
    <row r="66" spans="1:7" ht="30" customHeight="1">
      <c r="A66" s="6">
        <v>64</v>
      </c>
      <c r="B66" s="6" t="str">
        <f>"50242023032211451570601"</f>
        <v>50242023032211451570601</v>
      </c>
      <c r="C66" s="6" t="str">
        <f t="shared" si="6"/>
        <v>0301</v>
      </c>
      <c r="D66" s="6" t="s">
        <v>14</v>
      </c>
      <c r="E66" s="6" t="str">
        <f>"周建清"</f>
        <v>周建清</v>
      </c>
      <c r="F66" s="6" t="str">
        <f t="shared" si="7"/>
        <v>女</v>
      </c>
      <c r="G66" s="6"/>
    </row>
    <row r="67" spans="1:7" ht="30" customHeight="1">
      <c r="A67" s="6">
        <v>65</v>
      </c>
      <c r="B67" s="6" t="str">
        <f>"50242023032211542370664"</f>
        <v>50242023032211542370664</v>
      </c>
      <c r="C67" s="6" t="str">
        <f t="shared" si="6"/>
        <v>0301</v>
      </c>
      <c r="D67" s="6" t="s">
        <v>14</v>
      </c>
      <c r="E67" s="6" t="str">
        <f>"李娟"</f>
        <v>李娟</v>
      </c>
      <c r="F67" s="6" t="str">
        <f t="shared" si="7"/>
        <v>女</v>
      </c>
      <c r="G67" s="6"/>
    </row>
    <row r="68" spans="1:7" ht="30" customHeight="1">
      <c r="A68" s="6">
        <v>66</v>
      </c>
      <c r="B68" s="6" t="str">
        <f>"50242023032212401070947"</f>
        <v>50242023032212401070947</v>
      </c>
      <c r="C68" s="6" t="str">
        <f t="shared" si="6"/>
        <v>0301</v>
      </c>
      <c r="D68" s="6" t="s">
        <v>14</v>
      </c>
      <c r="E68" s="6" t="str">
        <f>"孙昌枝"</f>
        <v>孙昌枝</v>
      </c>
      <c r="F68" s="6" t="str">
        <f t="shared" si="7"/>
        <v>女</v>
      </c>
      <c r="G68" s="6"/>
    </row>
    <row r="69" spans="1:7" ht="30" customHeight="1">
      <c r="A69" s="6">
        <v>67</v>
      </c>
      <c r="B69" s="6" t="str">
        <f>"50242023032212465970998"</f>
        <v>50242023032212465970998</v>
      </c>
      <c r="C69" s="6" t="str">
        <f t="shared" si="6"/>
        <v>0301</v>
      </c>
      <c r="D69" s="6" t="s">
        <v>14</v>
      </c>
      <c r="E69" s="6" t="str">
        <f>"吕东旭"</f>
        <v>吕东旭</v>
      </c>
      <c r="F69" s="6" t="str">
        <f t="shared" si="7"/>
        <v>女</v>
      </c>
      <c r="G69" s="6"/>
    </row>
    <row r="70" spans="1:7" ht="30" customHeight="1">
      <c r="A70" s="6">
        <v>68</v>
      </c>
      <c r="B70" s="6" t="str">
        <f>"50242023032213032971108"</f>
        <v>50242023032213032971108</v>
      </c>
      <c r="C70" s="6" t="str">
        <f t="shared" si="6"/>
        <v>0301</v>
      </c>
      <c r="D70" s="6" t="s">
        <v>14</v>
      </c>
      <c r="E70" s="6" t="str">
        <f>"罗盛玲"</f>
        <v>罗盛玲</v>
      </c>
      <c r="F70" s="6" t="str">
        <f t="shared" si="7"/>
        <v>女</v>
      </c>
      <c r="G70" s="6"/>
    </row>
    <row r="71" spans="1:7" ht="30" customHeight="1">
      <c r="A71" s="6">
        <v>69</v>
      </c>
      <c r="B71" s="6" t="str">
        <f>"50242023032213041871117"</f>
        <v>50242023032213041871117</v>
      </c>
      <c r="C71" s="6" t="str">
        <f t="shared" si="6"/>
        <v>0301</v>
      </c>
      <c r="D71" s="6" t="s">
        <v>14</v>
      </c>
      <c r="E71" s="6" t="str">
        <f>"陈兰"</f>
        <v>陈兰</v>
      </c>
      <c r="F71" s="6" t="str">
        <f t="shared" si="7"/>
        <v>女</v>
      </c>
      <c r="G71" s="6"/>
    </row>
    <row r="72" spans="1:7" ht="30" customHeight="1">
      <c r="A72" s="6">
        <v>70</v>
      </c>
      <c r="B72" s="6" t="str">
        <f>"50242023032213354771321"</f>
        <v>50242023032213354771321</v>
      </c>
      <c r="C72" s="6" t="str">
        <f t="shared" si="6"/>
        <v>0301</v>
      </c>
      <c r="D72" s="6" t="s">
        <v>14</v>
      </c>
      <c r="E72" s="6" t="str">
        <f>"吴玉花"</f>
        <v>吴玉花</v>
      </c>
      <c r="F72" s="6" t="str">
        <f t="shared" si="7"/>
        <v>女</v>
      </c>
      <c r="G72" s="6"/>
    </row>
    <row r="73" spans="1:7" ht="30" customHeight="1">
      <c r="A73" s="6">
        <v>71</v>
      </c>
      <c r="B73" s="6" t="str">
        <f>"50242023032213380171338"</f>
        <v>50242023032213380171338</v>
      </c>
      <c r="C73" s="6" t="str">
        <f t="shared" si="6"/>
        <v>0301</v>
      </c>
      <c r="D73" s="6" t="s">
        <v>14</v>
      </c>
      <c r="E73" s="6" t="str">
        <f>"王秀英"</f>
        <v>王秀英</v>
      </c>
      <c r="F73" s="6" t="str">
        <f t="shared" si="7"/>
        <v>女</v>
      </c>
      <c r="G73" s="6"/>
    </row>
    <row r="74" spans="1:7" ht="30" customHeight="1">
      <c r="A74" s="6">
        <v>72</v>
      </c>
      <c r="B74" s="6" t="str">
        <f>"50242023032213462571384"</f>
        <v>50242023032213462571384</v>
      </c>
      <c r="C74" s="6" t="str">
        <f t="shared" si="6"/>
        <v>0301</v>
      </c>
      <c r="D74" s="6" t="s">
        <v>14</v>
      </c>
      <c r="E74" s="6" t="str">
        <f>"吴亚恋"</f>
        <v>吴亚恋</v>
      </c>
      <c r="F74" s="6" t="str">
        <f t="shared" si="7"/>
        <v>女</v>
      </c>
      <c r="G74" s="6"/>
    </row>
    <row r="75" spans="1:7" ht="30" customHeight="1">
      <c r="A75" s="6">
        <v>73</v>
      </c>
      <c r="B75" s="6" t="str">
        <f>"50242023032213550771435"</f>
        <v>50242023032213550771435</v>
      </c>
      <c r="C75" s="6" t="str">
        <f t="shared" si="6"/>
        <v>0301</v>
      </c>
      <c r="D75" s="6" t="s">
        <v>14</v>
      </c>
      <c r="E75" s="6" t="str">
        <f>"刘晓燕"</f>
        <v>刘晓燕</v>
      </c>
      <c r="F75" s="6" t="str">
        <f t="shared" si="7"/>
        <v>女</v>
      </c>
      <c r="G75" s="6"/>
    </row>
    <row r="76" spans="1:7" ht="30" customHeight="1">
      <c r="A76" s="6">
        <v>74</v>
      </c>
      <c r="B76" s="6" t="str">
        <f>"50242023032213563971444"</f>
        <v>50242023032213563971444</v>
      </c>
      <c r="C76" s="6" t="str">
        <f t="shared" si="6"/>
        <v>0301</v>
      </c>
      <c r="D76" s="6" t="s">
        <v>14</v>
      </c>
      <c r="E76" s="6" t="str">
        <f>"刘娟"</f>
        <v>刘娟</v>
      </c>
      <c r="F76" s="6" t="str">
        <f t="shared" si="7"/>
        <v>女</v>
      </c>
      <c r="G76" s="6"/>
    </row>
    <row r="77" spans="1:7" ht="30" customHeight="1">
      <c r="A77" s="6">
        <v>75</v>
      </c>
      <c r="B77" s="6" t="str">
        <f>"50242023032214083771524"</f>
        <v>50242023032214083771524</v>
      </c>
      <c r="C77" s="6" t="str">
        <f t="shared" si="6"/>
        <v>0301</v>
      </c>
      <c r="D77" s="6" t="s">
        <v>14</v>
      </c>
      <c r="E77" s="6" t="str">
        <f>"杨妹"</f>
        <v>杨妹</v>
      </c>
      <c r="F77" s="6" t="str">
        <f t="shared" si="7"/>
        <v>女</v>
      </c>
      <c r="G77" s="6"/>
    </row>
    <row r="78" spans="1:7" ht="30" customHeight="1">
      <c r="A78" s="6">
        <v>76</v>
      </c>
      <c r="B78" s="6" t="str">
        <f>"50242023032215075371982"</f>
        <v>50242023032215075371982</v>
      </c>
      <c r="C78" s="6" t="str">
        <f t="shared" si="6"/>
        <v>0301</v>
      </c>
      <c r="D78" s="6" t="s">
        <v>14</v>
      </c>
      <c r="E78" s="6" t="str">
        <f>"陈云群"</f>
        <v>陈云群</v>
      </c>
      <c r="F78" s="6" t="str">
        <f t="shared" si="7"/>
        <v>女</v>
      </c>
      <c r="G78" s="6"/>
    </row>
    <row r="79" spans="1:7" ht="30" customHeight="1">
      <c r="A79" s="6">
        <v>77</v>
      </c>
      <c r="B79" s="6" t="str">
        <f>"50242023032215211272100"</f>
        <v>50242023032215211272100</v>
      </c>
      <c r="C79" s="6" t="str">
        <f t="shared" si="6"/>
        <v>0301</v>
      </c>
      <c r="D79" s="6" t="s">
        <v>14</v>
      </c>
      <c r="E79" s="6" t="str">
        <f>"谭诗玉"</f>
        <v>谭诗玉</v>
      </c>
      <c r="F79" s="6" t="str">
        <f t="shared" si="7"/>
        <v>女</v>
      </c>
      <c r="G79" s="6"/>
    </row>
    <row r="80" spans="1:7" ht="30" customHeight="1">
      <c r="A80" s="6">
        <v>78</v>
      </c>
      <c r="B80" s="6" t="str">
        <f>"50242023032215295972181"</f>
        <v>50242023032215295972181</v>
      </c>
      <c r="C80" s="6" t="str">
        <f t="shared" si="6"/>
        <v>0301</v>
      </c>
      <c r="D80" s="6" t="s">
        <v>14</v>
      </c>
      <c r="E80" s="6" t="str">
        <f>"黄译尹"</f>
        <v>黄译尹</v>
      </c>
      <c r="F80" s="6" t="str">
        <f t="shared" si="7"/>
        <v>女</v>
      </c>
      <c r="G80" s="6"/>
    </row>
    <row r="81" spans="1:7" ht="30" customHeight="1">
      <c r="A81" s="6">
        <v>79</v>
      </c>
      <c r="B81" s="6" t="str">
        <f>"50242023032215441072317"</f>
        <v>50242023032215441072317</v>
      </c>
      <c r="C81" s="6" t="str">
        <f t="shared" si="6"/>
        <v>0301</v>
      </c>
      <c r="D81" s="6" t="s">
        <v>14</v>
      </c>
      <c r="E81" s="6" t="str">
        <f>"刘小愉"</f>
        <v>刘小愉</v>
      </c>
      <c r="F81" s="6" t="str">
        <f t="shared" si="7"/>
        <v>女</v>
      </c>
      <c r="G81" s="6"/>
    </row>
    <row r="82" spans="1:7" ht="30" customHeight="1">
      <c r="A82" s="6">
        <v>80</v>
      </c>
      <c r="B82" s="6" t="str">
        <f>"50242023032215452772330"</f>
        <v>50242023032215452772330</v>
      </c>
      <c r="C82" s="6" t="str">
        <f t="shared" si="6"/>
        <v>0301</v>
      </c>
      <c r="D82" s="6" t="s">
        <v>14</v>
      </c>
      <c r="E82" s="6" t="str">
        <f>"吴晓龙"</f>
        <v>吴晓龙</v>
      </c>
      <c r="F82" s="6" t="str">
        <f>"男"</f>
        <v>男</v>
      </c>
      <c r="G82" s="6"/>
    </row>
    <row r="83" spans="1:7" ht="30" customHeight="1">
      <c r="A83" s="6">
        <v>81</v>
      </c>
      <c r="B83" s="6" t="str">
        <f>"50242023032215472372346"</f>
        <v>50242023032215472372346</v>
      </c>
      <c r="C83" s="6" t="str">
        <f t="shared" si="6"/>
        <v>0301</v>
      </c>
      <c r="D83" s="6" t="s">
        <v>14</v>
      </c>
      <c r="E83" s="6" t="str">
        <f>"黎金淑"</f>
        <v>黎金淑</v>
      </c>
      <c r="F83" s="6" t="str">
        <f aca="true" t="shared" si="8" ref="F83:F111">"女"</f>
        <v>女</v>
      </c>
      <c r="G83" s="6"/>
    </row>
    <row r="84" spans="1:7" ht="30" customHeight="1">
      <c r="A84" s="6">
        <v>82</v>
      </c>
      <c r="B84" s="6" t="str">
        <f>"50242023032216453072863"</f>
        <v>50242023032216453072863</v>
      </c>
      <c r="C84" s="6" t="str">
        <f t="shared" si="6"/>
        <v>0301</v>
      </c>
      <c r="D84" s="6" t="s">
        <v>14</v>
      </c>
      <c r="E84" s="6" t="str">
        <f>"陈雪芳"</f>
        <v>陈雪芳</v>
      </c>
      <c r="F84" s="6" t="str">
        <f t="shared" si="8"/>
        <v>女</v>
      </c>
      <c r="G84" s="6"/>
    </row>
    <row r="85" spans="1:7" ht="30" customHeight="1">
      <c r="A85" s="6">
        <v>83</v>
      </c>
      <c r="B85" s="6" t="str">
        <f>"50242023032218300373153"</f>
        <v>50242023032218300373153</v>
      </c>
      <c r="C85" s="6" t="str">
        <f t="shared" si="6"/>
        <v>0301</v>
      </c>
      <c r="D85" s="6" t="s">
        <v>14</v>
      </c>
      <c r="E85" s="6" t="str">
        <f>"吴为美"</f>
        <v>吴为美</v>
      </c>
      <c r="F85" s="6" t="str">
        <f t="shared" si="8"/>
        <v>女</v>
      </c>
      <c r="G85" s="6"/>
    </row>
    <row r="86" spans="1:7" ht="30" customHeight="1">
      <c r="A86" s="6">
        <v>84</v>
      </c>
      <c r="B86" s="6" t="str">
        <f>"50242023032218350573162"</f>
        <v>50242023032218350573162</v>
      </c>
      <c r="C86" s="6" t="str">
        <f t="shared" si="6"/>
        <v>0301</v>
      </c>
      <c r="D86" s="6" t="s">
        <v>14</v>
      </c>
      <c r="E86" s="6" t="str">
        <f>"邓官花"</f>
        <v>邓官花</v>
      </c>
      <c r="F86" s="6" t="str">
        <f t="shared" si="8"/>
        <v>女</v>
      </c>
      <c r="G86" s="6"/>
    </row>
    <row r="87" spans="1:7" ht="30" customHeight="1">
      <c r="A87" s="6">
        <v>85</v>
      </c>
      <c r="B87" s="6" t="str">
        <f>"50242023032219105373227"</f>
        <v>50242023032219105373227</v>
      </c>
      <c r="C87" s="6" t="str">
        <f t="shared" si="6"/>
        <v>0301</v>
      </c>
      <c r="D87" s="6" t="s">
        <v>14</v>
      </c>
      <c r="E87" s="6" t="str">
        <f>"钟雪"</f>
        <v>钟雪</v>
      </c>
      <c r="F87" s="6" t="str">
        <f t="shared" si="8"/>
        <v>女</v>
      </c>
      <c r="G87" s="6"/>
    </row>
    <row r="88" spans="1:7" ht="30" customHeight="1">
      <c r="A88" s="6">
        <v>86</v>
      </c>
      <c r="B88" s="6" t="str">
        <f>"50242023032219550273300"</f>
        <v>50242023032219550273300</v>
      </c>
      <c r="C88" s="6" t="str">
        <f t="shared" si="6"/>
        <v>0301</v>
      </c>
      <c r="D88" s="6" t="s">
        <v>14</v>
      </c>
      <c r="E88" s="6" t="str">
        <f>"石东叶"</f>
        <v>石东叶</v>
      </c>
      <c r="F88" s="6" t="str">
        <f t="shared" si="8"/>
        <v>女</v>
      </c>
      <c r="G88" s="6"/>
    </row>
    <row r="89" spans="1:7" ht="30" customHeight="1">
      <c r="A89" s="6">
        <v>87</v>
      </c>
      <c r="B89" s="6" t="str">
        <f>"50242023032220235473351"</f>
        <v>50242023032220235473351</v>
      </c>
      <c r="C89" s="6" t="str">
        <f t="shared" si="6"/>
        <v>0301</v>
      </c>
      <c r="D89" s="6" t="s">
        <v>14</v>
      </c>
      <c r="E89" s="6" t="str">
        <f>"肖丽星"</f>
        <v>肖丽星</v>
      </c>
      <c r="F89" s="6" t="str">
        <f t="shared" si="8"/>
        <v>女</v>
      </c>
      <c r="G89" s="6"/>
    </row>
    <row r="90" spans="1:7" ht="30" customHeight="1">
      <c r="A90" s="6">
        <v>88</v>
      </c>
      <c r="B90" s="6" t="str">
        <f>"50242023032220393073383"</f>
        <v>50242023032220393073383</v>
      </c>
      <c r="C90" s="6" t="str">
        <f t="shared" si="6"/>
        <v>0301</v>
      </c>
      <c r="D90" s="6" t="s">
        <v>14</v>
      </c>
      <c r="E90" s="6" t="str">
        <f>"陈苗"</f>
        <v>陈苗</v>
      </c>
      <c r="F90" s="6" t="str">
        <f t="shared" si="8"/>
        <v>女</v>
      </c>
      <c r="G90" s="6"/>
    </row>
    <row r="91" spans="1:7" ht="30" customHeight="1">
      <c r="A91" s="6">
        <v>89</v>
      </c>
      <c r="B91" s="6" t="str">
        <f>"50242023032221150873468"</f>
        <v>50242023032221150873468</v>
      </c>
      <c r="C91" s="6" t="str">
        <f t="shared" si="6"/>
        <v>0301</v>
      </c>
      <c r="D91" s="6" t="s">
        <v>14</v>
      </c>
      <c r="E91" s="6" t="str">
        <f>"郑恒玥"</f>
        <v>郑恒玥</v>
      </c>
      <c r="F91" s="6" t="str">
        <f t="shared" si="8"/>
        <v>女</v>
      </c>
      <c r="G91" s="6"/>
    </row>
    <row r="92" spans="1:7" ht="30" customHeight="1">
      <c r="A92" s="6">
        <v>90</v>
      </c>
      <c r="B92" s="6" t="str">
        <f>"50242023032221185273476"</f>
        <v>50242023032221185273476</v>
      </c>
      <c r="C92" s="6" t="str">
        <f t="shared" si="6"/>
        <v>0301</v>
      </c>
      <c r="D92" s="6" t="s">
        <v>14</v>
      </c>
      <c r="E92" s="6" t="str">
        <f>"孙柳倩"</f>
        <v>孙柳倩</v>
      </c>
      <c r="F92" s="6" t="str">
        <f t="shared" si="8"/>
        <v>女</v>
      </c>
      <c r="G92" s="6"/>
    </row>
    <row r="93" spans="1:7" ht="30" customHeight="1">
      <c r="A93" s="6">
        <v>91</v>
      </c>
      <c r="B93" s="6" t="str">
        <f>"50242023032221591273557"</f>
        <v>50242023032221591273557</v>
      </c>
      <c r="C93" s="6" t="str">
        <f t="shared" si="6"/>
        <v>0301</v>
      </c>
      <c r="D93" s="6" t="s">
        <v>14</v>
      </c>
      <c r="E93" s="6" t="str">
        <f>"蒲赶"</f>
        <v>蒲赶</v>
      </c>
      <c r="F93" s="6" t="str">
        <f t="shared" si="8"/>
        <v>女</v>
      </c>
      <c r="G93" s="6"/>
    </row>
    <row r="94" spans="1:7" ht="30" customHeight="1">
      <c r="A94" s="6">
        <v>92</v>
      </c>
      <c r="B94" s="6" t="str">
        <f>"50242023032222315873629"</f>
        <v>50242023032222315873629</v>
      </c>
      <c r="C94" s="6" t="str">
        <f t="shared" si="6"/>
        <v>0301</v>
      </c>
      <c r="D94" s="6" t="s">
        <v>14</v>
      </c>
      <c r="E94" s="6" t="str">
        <f>"陈琴"</f>
        <v>陈琴</v>
      </c>
      <c r="F94" s="6" t="str">
        <f t="shared" si="8"/>
        <v>女</v>
      </c>
      <c r="G94" s="6"/>
    </row>
    <row r="95" spans="1:7" ht="30" customHeight="1">
      <c r="A95" s="6">
        <v>93</v>
      </c>
      <c r="B95" s="6" t="str">
        <f>"50242023032223225073713"</f>
        <v>50242023032223225073713</v>
      </c>
      <c r="C95" s="6" t="str">
        <f t="shared" si="6"/>
        <v>0301</v>
      </c>
      <c r="D95" s="6" t="s">
        <v>14</v>
      </c>
      <c r="E95" s="6" t="str">
        <f>"李丽萍"</f>
        <v>李丽萍</v>
      </c>
      <c r="F95" s="6" t="str">
        <f t="shared" si="8"/>
        <v>女</v>
      </c>
      <c r="G95" s="6"/>
    </row>
    <row r="96" spans="1:7" ht="30" customHeight="1">
      <c r="A96" s="6">
        <v>94</v>
      </c>
      <c r="B96" s="6" t="str">
        <f>"50242023032302001573785"</f>
        <v>50242023032302001573785</v>
      </c>
      <c r="C96" s="6" t="str">
        <f t="shared" si="6"/>
        <v>0301</v>
      </c>
      <c r="D96" s="6" t="s">
        <v>14</v>
      </c>
      <c r="E96" s="6" t="str">
        <f>"符家妹"</f>
        <v>符家妹</v>
      </c>
      <c r="F96" s="6" t="str">
        <f t="shared" si="8"/>
        <v>女</v>
      </c>
      <c r="G96" s="6"/>
    </row>
    <row r="97" spans="1:7" ht="30" customHeight="1">
      <c r="A97" s="6">
        <v>95</v>
      </c>
      <c r="B97" s="6" t="str">
        <f>"50242023032308305973827"</f>
        <v>50242023032308305973827</v>
      </c>
      <c r="C97" s="6" t="str">
        <f t="shared" si="6"/>
        <v>0301</v>
      </c>
      <c r="D97" s="6" t="s">
        <v>14</v>
      </c>
      <c r="E97" s="6" t="str">
        <f>"周文露"</f>
        <v>周文露</v>
      </c>
      <c r="F97" s="6" t="str">
        <f t="shared" si="8"/>
        <v>女</v>
      </c>
      <c r="G97" s="6"/>
    </row>
    <row r="98" spans="1:7" ht="30" customHeight="1">
      <c r="A98" s="6">
        <v>96</v>
      </c>
      <c r="B98" s="6" t="str">
        <f>"50242023032309162573901"</f>
        <v>50242023032309162573901</v>
      </c>
      <c r="C98" s="6" t="str">
        <f t="shared" si="6"/>
        <v>0301</v>
      </c>
      <c r="D98" s="6" t="s">
        <v>14</v>
      </c>
      <c r="E98" s="6" t="str">
        <f>"谭秋迎"</f>
        <v>谭秋迎</v>
      </c>
      <c r="F98" s="6" t="str">
        <f t="shared" si="8"/>
        <v>女</v>
      </c>
      <c r="G98" s="6"/>
    </row>
    <row r="99" spans="1:7" ht="30" customHeight="1">
      <c r="A99" s="6">
        <v>97</v>
      </c>
      <c r="B99" s="6" t="str">
        <f>"50242023032309272973919"</f>
        <v>50242023032309272973919</v>
      </c>
      <c r="C99" s="6" t="str">
        <f t="shared" si="6"/>
        <v>0301</v>
      </c>
      <c r="D99" s="6" t="s">
        <v>14</v>
      </c>
      <c r="E99" s="6" t="str">
        <f>"王宝珊"</f>
        <v>王宝珊</v>
      </c>
      <c r="F99" s="6" t="str">
        <f t="shared" si="8"/>
        <v>女</v>
      </c>
      <c r="G99" s="6"/>
    </row>
    <row r="100" spans="1:7" ht="30" customHeight="1">
      <c r="A100" s="6">
        <v>98</v>
      </c>
      <c r="B100" s="6" t="str">
        <f>"50242023032310354474085"</f>
        <v>50242023032310354474085</v>
      </c>
      <c r="C100" s="6" t="str">
        <f t="shared" si="6"/>
        <v>0301</v>
      </c>
      <c r="D100" s="6" t="s">
        <v>14</v>
      </c>
      <c r="E100" s="6" t="str">
        <f>"薛欣玲"</f>
        <v>薛欣玲</v>
      </c>
      <c r="F100" s="6" t="str">
        <f t="shared" si="8"/>
        <v>女</v>
      </c>
      <c r="G100" s="6"/>
    </row>
    <row r="101" spans="1:7" ht="30" customHeight="1">
      <c r="A101" s="6">
        <v>99</v>
      </c>
      <c r="B101" s="6" t="str">
        <f>"50242023032311343374248"</f>
        <v>50242023032311343374248</v>
      </c>
      <c r="C101" s="6" t="str">
        <f t="shared" si="6"/>
        <v>0301</v>
      </c>
      <c r="D101" s="6" t="s">
        <v>14</v>
      </c>
      <c r="E101" s="6" t="str">
        <f>"陈丽娜"</f>
        <v>陈丽娜</v>
      </c>
      <c r="F101" s="6" t="str">
        <f t="shared" si="8"/>
        <v>女</v>
      </c>
      <c r="G101" s="6"/>
    </row>
    <row r="102" spans="1:7" ht="30" customHeight="1">
      <c r="A102" s="6">
        <v>100</v>
      </c>
      <c r="B102" s="6" t="str">
        <f>"50242023032312155174314"</f>
        <v>50242023032312155174314</v>
      </c>
      <c r="C102" s="6" t="str">
        <f t="shared" si="6"/>
        <v>0301</v>
      </c>
      <c r="D102" s="6" t="s">
        <v>14</v>
      </c>
      <c r="E102" s="6" t="str">
        <f>"郑妹"</f>
        <v>郑妹</v>
      </c>
      <c r="F102" s="6" t="str">
        <f t="shared" si="8"/>
        <v>女</v>
      </c>
      <c r="G102" s="6"/>
    </row>
    <row r="103" spans="1:7" ht="30" customHeight="1">
      <c r="A103" s="6">
        <v>101</v>
      </c>
      <c r="B103" s="6" t="str">
        <f>"50242023032312400974356"</f>
        <v>50242023032312400974356</v>
      </c>
      <c r="C103" s="6" t="str">
        <f t="shared" si="6"/>
        <v>0301</v>
      </c>
      <c r="D103" s="6" t="s">
        <v>14</v>
      </c>
      <c r="E103" s="6" t="str">
        <f>"吴倪"</f>
        <v>吴倪</v>
      </c>
      <c r="F103" s="6" t="str">
        <f t="shared" si="8"/>
        <v>女</v>
      </c>
      <c r="G103" s="6"/>
    </row>
    <row r="104" spans="1:7" ht="30" customHeight="1">
      <c r="A104" s="6">
        <v>102</v>
      </c>
      <c r="B104" s="6" t="str">
        <f>"50242023032312562674391"</f>
        <v>50242023032312562674391</v>
      </c>
      <c r="C104" s="6" t="str">
        <f t="shared" si="6"/>
        <v>0301</v>
      </c>
      <c r="D104" s="6" t="s">
        <v>14</v>
      </c>
      <c r="E104" s="6" t="str">
        <f>"陈承菊"</f>
        <v>陈承菊</v>
      </c>
      <c r="F104" s="6" t="str">
        <f t="shared" si="8"/>
        <v>女</v>
      </c>
      <c r="G104" s="6"/>
    </row>
    <row r="105" spans="1:7" ht="30" customHeight="1">
      <c r="A105" s="6">
        <v>103</v>
      </c>
      <c r="B105" s="6" t="str">
        <f>"50242023032313141174419"</f>
        <v>50242023032313141174419</v>
      </c>
      <c r="C105" s="6" t="str">
        <f t="shared" si="6"/>
        <v>0301</v>
      </c>
      <c r="D105" s="6" t="s">
        <v>14</v>
      </c>
      <c r="E105" s="6" t="str">
        <f>"杨琳"</f>
        <v>杨琳</v>
      </c>
      <c r="F105" s="6" t="str">
        <f t="shared" si="8"/>
        <v>女</v>
      </c>
      <c r="G105" s="6"/>
    </row>
    <row r="106" spans="1:7" ht="30" customHeight="1">
      <c r="A106" s="6">
        <v>104</v>
      </c>
      <c r="B106" s="6" t="str">
        <f>"50242023032315191674609"</f>
        <v>50242023032315191674609</v>
      </c>
      <c r="C106" s="6" t="str">
        <f t="shared" si="6"/>
        <v>0301</v>
      </c>
      <c r="D106" s="6" t="s">
        <v>14</v>
      </c>
      <c r="E106" s="6" t="str">
        <f>"时瑶"</f>
        <v>时瑶</v>
      </c>
      <c r="F106" s="6" t="str">
        <f t="shared" si="8"/>
        <v>女</v>
      </c>
      <c r="G106" s="6"/>
    </row>
    <row r="107" spans="1:7" ht="30" customHeight="1">
      <c r="A107" s="6">
        <v>105</v>
      </c>
      <c r="B107" s="6" t="str">
        <f>"50242023032315532174673"</f>
        <v>50242023032315532174673</v>
      </c>
      <c r="C107" s="6" t="str">
        <f t="shared" si="6"/>
        <v>0301</v>
      </c>
      <c r="D107" s="6" t="s">
        <v>14</v>
      </c>
      <c r="E107" s="6" t="str">
        <f>"孙云"</f>
        <v>孙云</v>
      </c>
      <c r="F107" s="6" t="str">
        <f t="shared" si="8"/>
        <v>女</v>
      </c>
      <c r="G107" s="6"/>
    </row>
    <row r="108" spans="1:7" ht="30" customHeight="1">
      <c r="A108" s="6">
        <v>106</v>
      </c>
      <c r="B108" s="6" t="str">
        <f>"50242023032315570874685"</f>
        <v>50242023032315570874685</v>
      </c>
      <c r="C108" s="6" t="str">
        <f t="shared" si="6"/>
        <v>0301</v>
      </c>
      <c r="D108" s="6" t="s">
        <v>14</v>
      </c>
      <c r="E108" s="6" t="str">
        <f>"邢丽娟"</f>
        <v>邢丽娟</v>
      </c>
      <c r="F108" s="6" t="str">
        <f t="shared" si="8"/>
        <v>女</v>
      </c>
      <c r="G108" s="6"/>
    </row>
    <row r="109" spans="1:7" ht="30" customHeight="1">
      <c r="A109" s="6">
        <v>107</v>
      </c>
      <c r="B109" s="6" t="str">
        <f>"50242023032316574374821"</f>
        <v>50242023032316574374821</v>
      </c>
      <c r="C109" s="6" t="str">
        <f t="shared" si="6"/>
        <v>0301</v>
      </c>
      <c r="D109" s="6" t="s">
        <v>14</v>
      </c>
      <c r="E109" s="6" t="str">
        <f>"邢冬婷"</f>
        <v>邢冬婷</v>
      </c>
      <c r="F109" s="6" t="str">
        <f t="shared" si="8"/>
        <v>女</v>
      </c>
      <c r="G109" s="6"/>
    </row>
    <row r="110" spans="1:7" ht="30" customHeight="1">
      <c r="A110" s="6">
        <v>108</v>
      </c>
      <c r="B110" s="6" t="str">
        <f>"50242023032317210974862"</f>
        <v>50242023032317210974862</v>
      </c>
      <c r="C110" s="6" t="str">
        <f t="shared" si="6"/>
        <v>0301</v>
      </c>
      <c r="D110" s="6" t="s">
        <v>14</v>
      </c>
      <c r="E110" s="6" t="str">
        <f>"吴进玲"</f>
        <v>吴进玲</v>
      </c>
      <c r="F110" s="6" t="str">
        <f t="shared" si="8"/>
        <v>女</v>
      </c>
      <c r="G110" s="6"/>
    </row>
    <row r="111" spans="1:7" ht="30" customHeight="1">
      <c r="A111" s="6">
        <v>109</v>
      </c>
      <c r="B111" s="6" t="str">
        <f>"50242023032317323174873"</f>
        <v>50242023032317323174873</v>
      </c>
      <c r="C111" s="6" t="str">
        <f t="shared" si="6"/>
        <v>0301</v>
      </c>
      <c r="D111" s="6" t="s">
        <v>14</v>
      </c>
      <c r="E111" s="6" t="str">
        <f>"张彦英"</f>
        <v>张彦英</v>
      </c>
      <c r="F111" s="6" t="str">
        <f t="shared" si="8"/>
        <v>女</v>
      </c>
      <c r="G111" s="6"/>
    </row>
    <row r="112" spans="1:7" ht="30" customHeight="1">
      <c r="A112" s="6">
        <v>110</v>
      </c>
      <c r="B112" s="6" t="str">
        <f>"50242023032317384374879"</f>
        <v>50242023032317384374879</v>
      </c>
      <c r="C112" s="6" t="str">
        <f t="shared" si="6"/>
        <v>0301</v>
      </c>
      <c r="D112" s="6" t="s">
        <v>14</v>
      </c>
      <c r="E112" s="6" t="str">
        <f>"林岛"</f>
        <v>林岛</v>
      </c>
      <c r="F112" s="6" t="str">
        <f>"男"</f>
        <v>男</v>
      </c>
      <c r="G112" s="6"/>
    </row>
    <row r="113" spans="1:7" ht="30" customHeight="1">
      <c r="A113" s="6">
        <v>111</v>
      </c>
      <c r="B113" s="6" t="str">
        <f>"50242023032317424874889"</f>
        <v>50242023032317424874889</v>
      </c>
      <c r="C113" s="6" t="str">
        <f t="shared" si="6"/>
        <v>0301</v>
      </c>
      <c r="D113" s="6" t="s">
        <v>14</v>
      </c>
      <c r="E113" s="6" t="str">
        <f>"何芳"</f>
        <v>何芳</v>
      </c>
      <c r="F113" s="6" t="str">
        <f aca="true" t="shared" si="9" ref="F113:F123">"女"</f>
        <v>女</v>
      </c>
      <c r="G113" s="6"/>
    </row>
    <row r="114" spans="1:7" ht="30" customHeight="1">
      <c r="A114" s="6">
        <v>112</v>
      </c>
      <c r="B114" s="6" t="str">
        <f>"50242023032317455074893"</f>
        <v>50242023032317455074893</v>
      </c>
      <c r="C114" s="6" t="str">
        <f t="shared" si="6"/>
        <v>0301</v>
      </c>
      <c r="D114" s="6" t="s">
        <v>14</v>
      </c>
      <c r="E114" s="6" t="str">
        <f>"朱美玉"</f>
        <v>朱美玉</v>
      </c>
      <c r="F114" s="6" t="str">
        <f t="shared" si="9"/>
        <v>女</v>
      </c>
      <c r="G114" s="6"/>
    </row>
    <row r="115" spans="1:7" ht="30" customHeight="1">
      <c r="A115" s="6">
        <v>113</v>
      </c>
      <c r="B115" s="6" t="str">
        <f>"50242023032318415874961"</f>
        <v>50242023032318415874961</v>
      </c>
      <c r="C115" s="6" t="str">
        <f aca="true" t="shared" si="10" ref="C115:C178">"0301"</f>
        <v>0301</v>
      </c>
      <c r="D115" s="6" t="s">
        <v>14</v>
      </c>
      <c r="E115" s="6" t="str">
        <f>"陈玉珍"</f>
        <v>陈玉珍</v>
      </c>
      <c r="F115" s="6" t="str">
        <f t="shared" si="9"/>
        <v>女</v>
      </c>
      <c r="G115" s="6"/>
    </row>
    <row r="116" spans="1:7" ht="30" customHeight="1">
      <c r="A116" s="6">
        <v>114</v>
      </c>
      <c r="B116" s="6" t="str">
        <f>"50242023032319103774986"</f>
        <v>50242023032319103774986</v>
      </c>
      <c r="C116" s="6" t="str">
        <f t="shared" si="10"/>
        <v>0301</v>
      </c>
      <c r="D116" s="6" t="s">
        <v>14</v>
      </c>
      <c r="E116" s="6" t="str">
        <f>"董国怀"</f>
        <v>董国怀</v>
      </c>
      <c r="F116" s="6" t="str">
        <f t="shared" si="9"/>
        <v>女</v>
      </c>
      <c r="G116" s="6"/>
    </row>
    <row r="117" spans="1:7" ht="30" customHeight="1">
      <c r="A117" s="6">
        <v>115</v>
      </c>
      <c r="B117" s="6" t="str">
        <f>"50242023032319271175003"</f>
        <v>50242023032319271175003</v>
      </c>
      <c r="C117" s="6" t="str">
        <f t="shared" si="10"/>
        <v>0301</v>
      </c>
      <c r="D117" s="6" t="s">
        <v>14</v>
      </c>
      <c r="E117" s="6" t="str">
        <f>"石丽勤"</f>
        <v>石丽勤</v>
      </c>
      <c r="F117" s="6" t="str">
        <f t="shared" si="9"/>
        <v>女</v>
      </c>
      <c r="G117" s="6"/>
    </row>
    <row r="118" spans="1:7" ht="30" customHeight="1">
      <c r="A118" s="6">
        <v>116</v>
      </c>
      <c r="B118" s="6" t="str">
        <f>"50242023032321354475171"</f>
        <v>50242023032321354475171</v>
      </c>
      <c r="C118" s="6" t="str">
        <f t="shared" si="10"/>
        <v>0301</v>
      </c>
      <c r="D118" s="6" t="s">
        <v>14</v>
      </c>
      <c r="E118" s="6" t="str">
        <f>"孙晴"</f>
        <v>孙晴</v>
      </c>
      <c r="F118" s="6" t="str">
        <f t="shared" si="9"/>
        <v>女</v>
      </c>
      <c r="G118" s="6"/>
    </row>
    <row r="119" spans="1:7" ht="30" customHeight="1">
      <c r="A119" s="6">
        <v>117</v>
      </c>
      <c r="B119" s="6" t="str">
        <f>"50242023032322012275209"</f>
        <v>50242023032322012275209</v>
      </c>
      <c r="C119" s="6" t="str">
        <f t="shared" si="10"/>
        <v>0301</v>
      </c>
      <c r="D119" s="6" t="s">
        <v>14</v>
      </c>
      <c r="E119" s="6" t="str">
        <f>"宋振薇"</f>
        <v>宋振薇</v>
      </c>
      <c r="F119" s="6" t="str">
        <f t="shared" si="9"/>
        <v>女</v>
      </c>
      <c r="G119" s="6"/>
    </row>
    <row r="120" spans="1:7" ht="30" customHeight="1">
      <c r="A120" s="6">
        <v>118</v>
      </c>
      <c r="B120" s="6" t="str">
        <f>"50242023032322153675232"</f>
        <v>50242023032322153675232</v>
      </c>
      <c r="C120" s="6" t="str">
        <f t="shared" si="10"/>
        <v>0301</v>
      </c>
      <c r="D120" s="6" t="s">
        <v>14</v>
      </c>
      <c r="E120" s="6" t="str">
        <f>"陈晓钰"</f>
        <v>陈晓钰</v>
      </c>
      <c r="F120" s="6" t="str">
        <f t="shared" si="9"/>
        <v>女</v>
      </c>
      <c r="G120" s="6"/>
    </row>
    <row r="121" spans="1:7" ht="30" customHeight="1">
      <c r="A121" s="6">
        <v>119</v>
      </c>
      <c r="B121" s="6" t="str">
        <f>"50242023032323180875321"</f>
        <v>50242023032323180875321</v>
      </c>
      <c r="C121" s="6" t="str">
        <f t="shared" si="10"/>
        <v>0301</v>
      </c>
      <c r="D121" s="6" t="s">
        <v>14</v>
      </c>
      <c r="E121" s="6" t="str">
        <f>"陈言春"</f>
        <v>陈言春</v>
      </c>
      <c r="F121" s="6" t="str">
        <f t="shared" si="9"/>
        <v>女</v>
      </c>
      <c r="G121" s="6"/>
    </row>
    <row r="122" spans="1:7" ht="30" customHeight="1">
      <c r="A122" s="6">
        <v>120</v>
      </c>
      <c r="B122" s="6" t="str">
        <f>"50242023032323293375331"</f>
        <v>50242023032323293375331</v>
      </c>
      <c r="C122" s="6" t="str">
        <f t="shared" si="10"/>
        <v>0301</v>
      </c>
      <c r="D122" s="6" t="s">
        <v>14</v>
      </c>
      <c r="E122" s="6" t="str">
        <f>"欧永健"</f>
        <v>欧永健</v>
      </c>
      <c r="F122" s="6" t="str">
        <f t="shared" si="9"/>
        <v>女</v>
      </c>
      <c r="G122" s="6"/>
    </row>
    <row r="123" spans="1:7" ht="30" customHeight="1">
      <c r="A123" s="6">
        <v>121</v>
      </c>
      <c r="B123" s="6" t="str">
        <f>"50242023032400073175357"</f>
        <v>50242023032400073175357</v>
      </c>
      <c r="C123" s="6" t="str">
        <f t="shared" si="10"/>
        <v>0301</v>
      </c>
      <c r="D123" s="6" t="s">
        <v>14</v>
      </c>
      <c r="E123" s="6" t="str">
        <f>"孙玉婷"</f>
        <v>孙玉婷</v>
      </c>
      <c r="F123" s="6" t="str">
        <f t="shared" si="9"/>
        <v>女</v>
      </c>
      <c r="G123" s="6"/>
    </row>
    <row r="124" spans="1:7" ht="30" customHeight="1">
      <c r="A124" s="6">
        <v>122</v>
      </c>
      <c r="B124" s="6" t="str">
        <f>"50242023032409242475478"</f>
        <v>50242023032409242475478</v>
      </c>
      <c r="C124" s="6" t="str">
        <f t="shared" si="10"/>
        <v>0301</v>
      </c>
      <c r="D124" s="6" t="s">
        <v>14</v>
      </c>
      <c r="E124" s="6" t="str">
        <f>"王鹏宇"</f>
        <v>王鹏宇</v>
      </c>
      <c r="F124" s="6" t="str">
        <f>"男"</f>
        <v>男</v>
      </c>
      <c r="G124" s="6"/>
    </row>
    <row r="125" spans="1:7" ht="30" customHeight="1">
      <c r="A125" s="6">
        <v>123</v>
      </c>
      <c r="B125" s="6" t="str">
        <f>"50242023032409445275506"</f>
        <v>50242023032409445275506</v>
      </c>
      <c r="C125" s="6" t="str">
        <f t="shared" si="10"/>
        <v>0301</v>
      </c>
      <c r="D125" s="6" t="s">
        <v>14</v>
      </c>
      <c r="E125" s="6" t="str">
        <f>"林碧云"</f>
        <v>林碧云</v>
      </c>
      <c r="F125" s="6" t="str">
        <f aca="true" t="shared" si="11" ref="F125:F154">"女"</f>
        <v>女</v>
      </c>
      <c r="G125" s="6"/>
    </row>
    <row r="126" spans="1:7" ht="30" customHeight="1">
      <c r="A126" s="6">
        <v>124</v>
      </c>
      <c r="B126" s="6" t="str">
        <f>"50242023032410250075568"</f>
        <v>50242023032410250075568</v>
      </c>
      <c r="C126" s="6" t="str">
        <f t="shared" si="10"/>
        <v>0301</v>
      </c>
      <c r="D126" s="6" t="s">
        <v>14</v>
      </c>
      <c r="E126" s="6" t="str">
        <f>"胡叶香"</f>
        <v>胡叶香</v>
      </c>
      <c r="F126" s="6" t="str">
        <f t="shared" si="11"/>
        <v>女</v>
      </c>
      <c r="G126" s="6"/>
    </row>
    <row r="127" spans="1:7" ht="30" customHeight="1">
      <c r="A127" s="6">
        <v>125</v>
      </c>
      <c r="B127" s="6" t="str">
        <f>"50242023032410352575583"</f>
        <v>50242023032410352575583</v>
      </c>
      <c r="C127" s="6" t="str">
        <f t="shared" si="10"/>
        <v>0301</v>
      </c>
      <c r="D127" s="6" t="s">
        <v>14</v>
      </c>
      <c r="E127" s="6" t="str">
        <f>"周明辽"</f>
        <v>周明辽</v>
      </c>
      <c r="F127" s="6" t="str">
        <f t="shared" si="11"/>
        <v>女</v>
      </c>
      <c r="G127" s="6"/>
    </row>
    <row r="128" spans="1:7" ht="30" customHeight="1">
      <c r="A128" s="6">
        <v>126</v>
      </c>
      <c r="B128" s="6" t="str">
        <f>"50242023032411272975657"</f>
        <v>50242023032411272975657</v>
      </c>
      <c r="C128" s="6" t="str">
        <f t="shared" si="10"/>
        <v>0301</v>
      </c>
      <c r="D128" s="6" t="s">
        <v>14</v>
      </c>
      <c r="E128" s="6" t="str">
        <f>"吉才绵"</f>
        <v>吉才绵</v>
      </c>
      <c r="F128" s="6" t="str">
        <f t="shared" si="11"/>
        <v>女</v>
      </c>
      <c r="G128" s="6"/>
    </row>
    <row r="129" spans="1:7" ht="30" customHeight="1">
      <c r="A129" s="6">
        <v>127</v>
      </c>
      <c r="B129" s="6" t="str">
        <f>"50242023032411462975679"</f>
        <v>50242023032411462975679</v>
      </c>
      <c r="C129" s="6" t="str">
        <f t="shared" si="10"/>
        <v>0301</v>
      </c>
      <c r="D129" s="6" t="s">
        <v>14</v>
      </c>
      <c r="E129" s="6" t="str">
        <f>"赵雅芝"</f>
        <v>赵雅芝</v>
      </c>
      <c r="F129" s="6" t="str">
        <f t="shared" si="11"/>
        <v>女</v>
      </c>
      <c r="G129" s="6"/>
    </row>
    <row r="130" spans="1:7" ht="30" customHeight="1">
      <c r="A130" s="6">
        <v>128</v>
      </c>
      <c r="B130" s="6" t="str">
        <f>"50242023032413301975844"</f>
        <v>50242023032413301975844</v>
      </c>
      <c r="C130" s="6" t="str">
        <f t="shared" si="10"/>
        <v>0301</v>
      </c>
      <c r="D130" s="6" t="s">
        <v>14</v>
      </c>
      <c r="E130" s="6" t="str">
        <f>"唐尽"</f>
        <v>唐尽</v>
      </c>
      <c r="F130" s="6" t="str">
        <f t="shared" si="11"/>
        <v>女</v>
      </c>
      <c r="G130" s="6"/>
    </row>
    <row r="131" spans="1:7" ht="30" customHeight="1">
      <c r="A131" s="6">
        <v>129</v>
      </c>
      <c r="B131" s="6" t="str">
        <f>"50242023032413400375858"</f>
        <v>50242023032413400375858</v>
      </c>
      <c r="C131" s="6" t="str">
        <f t="shared" si="10"/>
        <v>0301</v>
      </c>
      <c r="D131" s="6" t="s">
        <v>14</v>
      </c>
      <c r="E131" s="6" t="str">
        <f>"唐淑兰"</f>
        <v>唐淑兰</v>
      </c>
      <c r="F131" s="6" t="str">
        <f t="shared" si="11"/>
        <v>女</v>
      </c>
      <c r="G131" s="6"/>
    </row>
    <row r="132" spans="1:7" ht="30" customHeight="1">
      <c r="A132" s="6">
        <v>130</v>
      </c>
      <c r="B132" s="6" t="str">
        <f>"50242023032415584776050"</f>
        <v>50242023032415584776050</v>
      </c>
      <c r="C132" s="6" t="str">
        <f t="shared" si="10"/>
        <v>0301</v>
      </c>
      <c r="D132" s="6" t="s">
        <v>14</v>
      </c>
      <c r="E132" s="6" t="str">
        <f>"陈咪咪"</f>
        <v>陈咪咪</v>
      </c>
      <c r="F132" s="6" t="str">
        <f t="shared" si="11"/>
        <v>女</v>
      </c>
      <c r="G132" s="6"/>
    </row>
    <row r="133" spans="1:7" ht="30" customHeight="1">
      <c r="A133" s="6">
        <v>131</v>
      </c>
      <c r="B133" s="6" t="str">
        <f>"50242023032416420776100"</f>
        <v>50242023032416420776100</v>
      </c>
      <c r="C133" s="6" t="str">
        <f t="shared" si="10"/>
        <v>0301</v>
      </c>
      <c r="D133" s="6" t="s">
        <v>14</v>
      </c>
      <c r="E133" s="6" t="str">
        <f>"孙虹"</f>
        <v>孙虹</v>
      </c>
      <c r="F133" s="6" t="str">
        <f t="shared" si="11"/>
        <v>女</v>
      </c>
      <c r="G133" s="6"/>
    </row>
    <row r="134" spans="1:7" ht="30" customHeight="1">
      <c r="A134" s="6">
        <v>132</v>
      </c>
      <c r="B134" s="6" t="str">
        <f>"50242023032416460176110"</f>
        <v>50242023032416460176110</v>
      </c>
      <c r="C134" s="6" t="str">
        <f t="shared" si="10"/>
        <v>0301</v>
      </c>
      <c r="D134" s="6" t="s">
        <v>14</v>
      </c>
      <c r="E134" s="6" t="str">
        <f>"谢晓云"</f>
        <v>谢晓云</v>
      </c>
      <c r="F134" s="6" t="str">
        <f t="shared" si="11"/>
        <v>女</v>
      </c>
      <c r="G134" s="6"/>
    </row>
    <row r="135" spans="1:7" ht="30" customHeight="1">
      <c r="A135" s="6">
        <v>133</v>
      </c>
      <c r="B135" s="6" t="str">
        <f>"50242023032416535376121"</f>
        <v>50242023032416535376121</v>
      </c>
      <c r="C135" s="6" t="str">
        <f t="shared" si="10"/>
        <v>0301</v>
      </c>
      <c r="D135" s="6" t="s">
        <v>14</v>
      </c>
      <c r="E135" s="6" t="str">
        <f>"羊金秀"</f>
        <v>羊金秀</v>
      </c>
      <c r="F135" s="6" t="str">
        <f t="shared" si="11"/>
        <v>女</v>
      </c>
      <c r="G135" s="6"/>
    </row>
    <row r="136" spans="1:7" ht="30" customHeight="1">
      <c r="A136" s="6">
        <v>134</v>
      </c>
      <c r="B136" s="6" t="str">
        <f>"50242023032418044376189"</f>
        <v>50242023032418044376189</v>
      </c>
      <c r="C136" s="6" t="str">
        <f t="shared" si="10"/>
        <v>0301</v>
      </c>
      <c r="D136" s="6" t="s">
        <v>14</v>
      </c>
      <c r="E136" s="6" t="str">
        <f>"李倩文"</f>
        <v>李倩文</v>
      </c>
      <c r="F136" s="6" t="str">
        <f t="shared" si="11"/>
        <v>女</v>
      </c>
      <c r="G136" s="6"/>
    </row>
    <row r="137" spans="1:7" ht="30" customHeight="1">
      <c r="A137" s="6">
        <v>135</v>
      </c>
      <c r="B137" s="6" t="str">
        <f>"50242023032418230376205"</f>
        <v>50242023032418230376205</v>
      </c>
      <c r="C137" s="6" t="str">
        <f t="shared" si="10"/>
        <v>0301</v>
      </c>
      <c r="D137" s="6" t="s">
        <v>14</v>
      </c>
      <c r="E137" s="6" t="str">
        <f>"吉佳莹"</f>
        <v>吉佳莹</v>
      </c>
      <c r="F137" s="6" t="str">
        <f t="shared" si="11"/>
        <v>女</v>
      </c>
      <c r="G137" s="6"/>
    </row>
    <row r="138" spans="1:7" ht="30" customHeight="1">
      <c r="A138" s="6">
        <v>136</v>
      </c>
      <c r="B138" s="6" t="str">
        <f>"50242023032418231076206"</f>
        <v>50242023032418231076206</v>
      </c>
      <c r="C138" s="6" t="str">
        <f t="shared" si="10"/>
        <v>0301</v>
      </c>
      <c r="D138" s="6" t="s">
        <v>14</v>
      </c>
      <c r="E138" s="6" t="str">
        <f>"赵月妹"</f>
        <v>赵月妹</v>
      </c>
      <c r="F138" s="6" t="str">
        <f t="shared" si="11"/>
        <v>女</v>
      </c>
      <c r="G138" s="6"/>
    </row>
    <row r="139" spans="1:7" ht="30" customHeight="1">
      <c r="A139" s="6">
        <v>137</v>
      </c>
      <c r="B139" s="6" t="str">
        <f>"50242023032419060676241"</f>
        <v>50242023032419060676241</v>
      </c>
      <c r="C139" s="6" t="str">
        <f t="shared" si="10"/>
        <v>0301</v>
      </c>
      <c r="D139" s="6" t="s">
        <v>14</v>
      </c>
      <c r="E139" s="6" t="str">
        <f>"郑海英"</f>
        <v>郑海英</v>
      </c>
      <c r="F139" s="6" t="str">
        <f t="shared" si="11"/>
        <v>女</v>
      </c>
      <c r="G139" s="6"/>
    </row>
    <row r="140" spans="1:7" ht="30" customHeight="1">
      <c r="A140" s="6">
        <v>138</v>
      </c>
      <c r="B140" s="6" t="str">
        <f>"50242023032419170676251"</f>
        <v>50242023032419170676251</v>
      </c>
      <c r="C140" s="6" t="str">
        <f t="shared" si="10"/>
        <v>0301</v>
      </c>
      <c r="D140" s="6" t="s">
        <v>14</v>
      </c>
      <c r="E140" s="6" t="str">
        <f>"孙土婉"</f>
        <v>孙土婉</v>
      </c>
      <c r="F140" s="6" t="str">
        <f t="shared" si="11"/>
        <v>女</v>
      </c>
      <c r="G140" s="6"/>
    </row>
    <row r="141" spans="1:7" ht="30" customHeight="1">
      <c r="A141" s="6">
        <v>139</v>
      </c>
      <c r="B141" s="6" t="str">
        <f>"50242023032421500076387"</f>
        <v>50242023032421500076387</v>
      </c>
      <c r="C141" s="6" t="str">
        <f t="shared" si="10"/>
        <v>0301</v>
      </c>
      <c r="D141" s="6" t="s">
        <v>14</v>
      </c>
      <c r="E141" s="6" t="str">
        <f>"林嫚"</f>
        <v>林嫚</v>
      </c>
      <c r="F141" s="6" t="str">
        <f t="shared" si="11"/>
        <v>女</v>
      </c>
      <c r="G141" s="6"/>
    </row>
    <row r="142" spans="1:7" ht="30" customHeight="1">
      <c r="A142" s="6">
        <v>140</v>
      </c>
      <c r="B142" s="6" t="str">
        <f>"50242023032422005576396"</f>
        <v>50242023032422005576396</v>
      </c>
      <c r="C142" s="6" t="str">
        <f t="shared" si="10"/>
        <v>0301</v>
      </c>
      <c r="D142" s="6" t="s">
        <v>14</v>
      </c>
      <c r="E142" s="6" t="str">
        <f>"陈永婷"</f>
        <v>陈永婷</v>
      </c>
      <c r="F142" s="6" t="str">
        <f t="shared" si="11"/>
        <v>女</v>
      </c>
      <c r="G142" s="6"/>
    </row>
    <row r="143" spans="1:7" ht="30" customHeight="1">
      <c r="A143" s="6">
        <v>141</v>
      </c>
      <c r="B143" s="6" t="str">
        <f>"50242023032504091876490"</f>
        <v>50242023032504091876490</v>
      </c>
      <c r="C143" s="6" t="str">
        <f t="shared" si="10"/>
        <v>0301</v>
      </c>
      <c r="D143" s="6" t="s">
        <v>14</v>
      </c>
      <c r="E143" s="6" t="str">
        <f>"陈瑞贤"</f>
        <v>陈瑞贤</v>
      </c>
      <c r="F143" s="6" t="str">
        <f t="shared" si="11"/>
        <v>女</v>
      </c>
      <c r="G143" s="6"/>
    </row>
    <row r="144" spans="1:7" ht="30" customHeight="1">
      <c r="A144" s="6">
        <v>142</v>
      </c>
      <c r="B144" s="6" t="str">
        <f>"50242023032508311476508"</f>
        <v>50242023032508311476508</v>
      </c>
      <c r="C144" s="6" t="str">
        <f t="shared" si="10"/>
        <v>0301</v>
      </c>
      <c r="D144" s="6" t="s">
        <v>14</v>
      </c>
      <c r="E144" s="6" t="str">
        <f>"吉秋琳"</f>
        <v>吉秋琳</v>
      </c>
      <c r="F144" s="6" t="str">
        <f t="shared" si="11"/>
        <v>女</v>
      </c>
      <c r="G144" s="6"/>
    </row>
    <row r="145" spans="1:7" ht="30" customHeight="1">
      <c r="A145" s="6">
        <v>143</v>
      </c>
      <c r="B145" s="6" t="str">
        <f>"50242023032509274876536"</f>
        <v>50242023032509274876536</v>
      </c>
      <c r="C145" s="6" t="str">
        <f t="shared" si="10"/>
        <v>0301</v>
      </c>
      <c r="D145" s="6" t="s">
        <v>14</v>
      </c>
      <c r="E145" s="6" t="str">
        <f>"吴岚"</f>
        <v>吴岚</v>
      </c>
      <c r="F145" s="6" t="str">
        <f t="shared" si="11"/>
        <v>女</v>
      </c>
      <c r="G145" s="6"/>
    </row>
    <row r="146" spans="1:7" ht="30" customHeight="1">
      <c r="A146" s="6">
        <v>144</v>
      </c>
      <c r="B146" s="6" t="str">
        <f>"50242023032510023376571"</f>
        <v>50242023032510023376571</v>
      </c>
      <c r="C146" s="6" t="str">
        <f t="shared" si="10"/>
        <v>0301</v>
      </c>
      <c r="D146" s="6" t="s">
        <v>14</v>
      </c>
      <c r="E146" s="6" t="str">
        <f>"高星竹"</f>
        <v>高星竹</v>
      </c>
      <c r="F146" s="6" t="str">
        <f t="shared" si="11"/>
        <v>女</v>
      </c>
      <c r="G146" s="6"/>
    </row>
    <row r="147" spans="1:7" ht="30" customHeight="1">
      <c r="A147" s="6">
        <v>145</v>
      </c>
      <c r="B147" s="6" t="str">
        <f>"50242023032510063976580"</f>
        <v>50242023032510063976580</v>
      </c>
      <c r="C147" s="6" t="str">
        <f t="shared" si="10"/>
        <v>0301</v>
      </c>
      <c r="D147" s="6" t="s">
        <v>14</v>
      </c>
      <c r="E147" s="6" t="str">
        <f>"赵芳华"</f>
        <v>赵芳华</v>
      </c>
      <c r="F147" s="6" t="str">
        <f t="shared" si="11"/>
        <v>女</v>
      </c>
      <c r="G147" s="6"/>
    </row>
    <row r="148" spans="1:7" ht="30" customHeight="1">
      <c r="A148" s="6">
        <v>146</v>
      </c>
      <c r="B148" s="6" t="str">
        <f>"50242023032511500876696"</f>
        <v>50242023032511500876696</v>
      </c>
      <c r="C148" s="6" t="str">
        <f t="shared" si="10"/>
        <v>0301</v>
      </c>
      <c r="D148" s="6" t="s">
        <v>14</v>
      </c>
      <c r="E148" s="6" t="str">
        <f>"吴定婧"</f>
        <v>吴定婧</v>
      </c>
      <c r="F148" s="6" t="str">
        <f t="shared" si="11"/>
        <v>女</v>
      </c>
      <c r="G148" s="6"/>
    </row>
    <row r="149" spans="1:7" ht="30" customHeight="1">
      <c r="A149" s="6">
        <v>147</v>
      </c>
      <c r="B149" s="6" t="str">
        <f>"50242023032512100576721"</f>
        <v>50242023032512100576721</v>
      </c>
      <c r="C149" s="6" t="str">
        <f t="shared" si="10"/>
        <v>0301</v>
      </c>
      <c r="D149" s="6" t="s">
        <v>14</v>
      </c>
      <c r="E149" s="6" t="str">
        <f>"李丹"</f>
        <v>李丹</v>
      </c>
      <c r="F149" s="6" t="str">
        <f t="shared" si="11"/>
        <v>女</v>
      </c>
      <c r="G149" s="6"/>
    </row>
    <row r="150" spans="1:7" ht="30" customHeight="1">
      <c r="A150" s="6">
        <v>148</v>
      </c>
      <c r="B150" s="6" t="str">
        <f>"50242023032513354376789"</f>
        <v>50242023032513354376789</v>
      </c>
      <c r="C150" s="6" t="str">
        <f t="shared" si="10"/>
        <v>0301</v>
      </c>
      <c r="D150" s="6" t="s">
        <v>14</v>
      </c>
      <c r="E150" s="6" t="str">
        <f>"陈翠女"</f>
        <v>陈翠女</v>
      </c>
      <c r="F150" s="6" t="str">
        <f t="shared" si="11"/>
        <v>女</v>
      </c>
      <c r="G150" s="6"/>
    </row>
    <row r="151" spans="1:7" ht="30" customHeight="1">
      <c r="A151" s="6">
        <v>149</v>
      </c>
      <c r="B151" s="6" t="str">
        <f>"50242023032516420976992"</f>
        <v>50242023032516420976992</v>
      </c>
      <c r="C151" s="6" t="str">
        <f t="shared" si="10"/>
        <v>0301</v>
      </c>
      <c r="D151" s="6" t="s">
        <v>14</v>
      </c>
      <c r="E151" s="6" t="str">
        <f>"韦燕梅"</f>
        <v>韦燕梅</v>
      </c>
      <c r="F151" s="6" t="str">
        <f t="shared" si="11"/>
        <v>女</v>
      </c>
      <c r="G151" s="6"/>
    </row>
    <row r="152" spans="1:7" ht="30" customHeight="1">
      <c r="A152" s="6">
        <v>150</v>
      </c>
      <c r="B152" s="6" t="str">
        <f>"50242023032518002077043"</f>
        <v>50242023032518002077043</v>
      </c>
      <c r="C152" s="6" t="str">
        <f t="shared" si="10"/>
        <v>0301</v>
      </c>
      <c r="D152" s="6" t="s">
        <v>14</v>
      </c>
      <c r="E152" s="6" t="str">
        <f>"陈香冰"</f>
        <v>陈香冰</v>
      </c>
      <c r="F152" s="6" t="str">
        <f t="shared" si="11"/>
        <v>女</v>
      </c>
      <c r="G152" s="6"/>
    </row>
    <row r="153" spans="1:7" ht="30" customHeight="1">
      <c r="A153" s="6">
        <v>151</v>
      </c>
      <c r="B153" s="6" t="str">
        <f>"50242023032519440477092"</f>
        <v>50242023032519440477092</v>
      </c>
      <c r="C153" s="6" t="str">
        <f t="shared" si="10"/>
        <v>0301</v>
      </c>
      <c r="D153" s="6" t="s">
        <v>14</v>
      </c>
      <c r="E153" s="6" t="str">
        <f>"董俊洁"</f>
        <v>董俊洁</v>
      </c>
      <c r="F153" s="6" t="str">
        <f t="shared" si="11"/>
        <v>女</v>
      </c>
      <c r="G153" s="6"/>
    </row>
    <row r="154" spans="1:7" ht="30" customHeight="1">
      <c r="A154" s="6">
        <v>152</v>
      </c>
      <c r="B154" s="6" t="str">
        <f>"50242023032520134977104"</f>
        <v>50242023032520134977104</v>
      </c>
      <c r="C154" s="6" t="str">
        <f t="shared" si="10"/>
        <v>0301</v>
      </c>
      <c r="D154" s="6" t="s">
        <v>14</v>
      </c>
      <c r="E154" s="6" t="str">
        <f>"向茹"</f>
        <v>向茹</v>
      </c>
      <c r="F154" s="6" t="str">
        <f t="shared" si="11"/>
        <v>女</v>
      </c>
      <c r="G154" s="6"/>
    </row>
    <row r="155" spans="1:7" ht="30" customHeight="1">
      <c r="A155" s="6">
        <v>153</v>
      </c>
      <c r="B155" s="6" t="str">
        <f>"50242023032522583377199"</f>
        <v>50242023032522583377199</v>
      </c>
      <c r="C155" s="6" t="str">
        <f t="shared" si="10"/>
        <v>0301</v>
      </c>
      <c r="D155" s="6" t="s">
        <v>14</v>
      </c>
      <c r="E155" s="6" t="str">
        <f>"赵桂阳"</f>
        <v>赵桂阳</v>
      </c>
      <c r="F155" s="6" t="str">
        <f>"男"</f>
        <v>男</v>
      </c>
      <c r="G155" s="6"/>
    </row>
    <row r="156" spans="1:7" ht="30" customHeight="1">
      <c r="A156" s="6">
        <v>154</v>
      </c>
      <c r="B156" s="6" t="str">
        <f>"50242023032610454177303"</f>
        <v>50242023032610454177303</v>
      </c>
      <c r="C156" s="6" t="str">
        <f t="shared" si="10"/>
        <v>0301</v>
      </c>
      <c r="D156" s="6" t="s">
        <v>14</v>
      </c>
      <c r="E156" s="6" t="str">
        <f>"林誓"</f>
        <v>林誓</v>
      </c>
      <c r="F156" s="6" t="str">
        <f aca="true" t="shared" si="12" ref="F156:F219">"女"</f>
        <v>女</v>
      </c>
      <c r="G156" s="6"/>
    </row>
    <row r="157" spans="1:7" ht="30" customHeight="1">
      <c r="A157" s="6">
        <v>155</v>
      </c>
      <c r="B157" s="6" t="str">
        <f>"50242023032611312177329"</f>
        <v>50242023032611312177329</v>
      </c>
      <c r="C157" s="6" t="str">
        <f t="shared" si="10"/>
        <v>0301</v>
      </c>
      <c r="D157" s="6" t="s">
        <v>14</v>
      </c>
      <c r="E157" s="6" t="str">
        <f>"许红珠"</f>
        <v>许红珠</v>
      </c>
      <c r="F157" s="6" t="str">
        <f t="shared" si="12"/>
        <v>女</v>
      </c>
      <c r="G157" s="6"/>
    </row>
    <row r="158" spans="1:7" ht="30" customHeight="1">
      <c r="A158" s="6">
        <v>156</v>
      </c>
      <c r="B158" s="6" t="str">
        <f>"50242023032612043077345"</f>
        <v>50242023032612043077345</v>
      </c>
      <c r="C158" s="6" t="str">
        <f t="shared" si="10"/>
        <v>0301</v>
      </c>
      <c r="D158" s="6" t="s">
        <v>14</v>
      </c>
      <c r="E158" s="6" t="str">
        <f>"李清清"</f>
        <v>李清清</v>
      </c>
      <c r="F158" s="6" t="str">
        <f t="shared" si="12"/>
        <v>女</v>
      </c>
      <c r="G158" s="6"/>
    </row>
    <row r="159" spans="1:7" ht="30" customHeight="1">
      <c r="A159" s="6">
        <v>157</v>
      </c>
      <c r="B159" s="6" t="str">
        <f>"50242023032613213577389"</f>
        <v>50242023032613213577389</v>
      </c>
      <c r="C159" s="6" t="str">
        <f t="shared" si="10"/>
        <v>0301</v>
      </c>
      <c r="D159" s="6" t="s">
        <v>14</v>
      </c>
      <c r="E159" s="6" t="str">
        <f>"黎经立"</f>
        <v>黎经立</v>
      </c>
      <c r="F159" s="6" t="str">
        <f t="shared" si="12"/>
        <v>女</v>
      </c>
      <c r="G159" s="6"/>
    </row>
    <row r="160" spans="1:7" ht="30" customHeight="1">
      <c r="A160" s="6">
        <v>158</v>
      </c>
      <c r="B160" s="6" t="str">
        <f>"50242023032613372077396"</f>
        <v>50242023032613372077396</v>
      </c>
      <c r="C160" s="6" t="str">
        <f t="shared" si="10"/>
        <v>0301</v>
      </c>
      <c r="D160" s="6" t="s">
        <v>14</v>
      </c>
      <c r="E160" s="6" t="str">
        <f>"林鲁勉"</f>
        <v>林鲁勉</v>
      </c>
      <c r="F160" s="6" t="str">
        <f t="shared" si="12"/>
        <v>女</v>
      </c>
      <c r="G160" s="6"/>
    </row>
    <row r="161" spans="1:7" ht="30" customHeight="1">
      <c r="A161" s="6">
        <v>159</v>
      </c>
      <c r="B161" s="6" t="str">
        <f>"50242023032614091677411"</f>
        <v>50242023032614091677411</v>
      </c>
      <c r="C161" s="6" t="str">
        <f t="shared" si="10"/>
        <v>0301</v>
      </c>
      <c r="D161" s="6" t="s">
        <v>14</v>
      </c>
      <c r="E161" s="6" t="str">
        <f>"陈艳"</f>
        <v>陈艳</v>
      </c>
      <c r="F161" s="6" t="str">
        <f t="shared" si="12"/>
        <v>女</v>
      </c>
      <c r="G161" s="6"/>
    </row>
    <row r="162" spans="1:7" ht="30" customHeight="1">
      <c r="A162" s="6">
        <v>160</v>
      </c>
      <c r="B162" s="6" t="str">
        <f>"50242023032614315177419"</f>
        <v>50242023032614315177419</v>
      </c>
      <c r="C162" s="6" t="str">
        <f t="shared" si="10"/>
        <v>0301</v>
      </c>
      <c r="D162" s="6" t="s">
        <v>14</v>
      </c>
      <c r="E162" s="6" t="str">
        <f>"潘雅"</f>
        <v>潘雅</v>
      </c>
      <c r="F162" s="6" t="str">
        <f t="shared" si="12"/>
        <v>女</v>
      </c>
      <c r="G162" s="6"/>
    </row>
    <row r="163" spans="1:7" ht="30" customHeight="1">
      <c r="A163" s="6">
        <v>161</v>
      </c>
      <c r="B163" s="6" t="str">
        <f>"50242023032615383977464"</f>
        <v>50242023032615383977464</v>
      </c>
      <c r="C163" s="6" t="str">
        <f t="shared" si="10"/>
        <v>0301</v>
      </c>
      <c r="D163" s="6" t="s">
        <v>14</v>
      </c>
      <c r="E163" s="6" t="str">
        <f>"邢芳芳"</f>
        <v>邢芳芳</v>
      </c>
      <c r="F163" s="6" t="str">
        <f t="shared" si="12"/>
        <v>女</v>
      </c>
      <c r="G163" s="6"/>
    </row>
    <row r="164" spans="1:7" ht="30" customHeight="1">
      <c r="A164" s="6">
        <v>162</v>
      </c>
      <c r="B164" s="6" t="str">
        <f>"50242023032617031277511"</f>
        <v>50242023032617031277511</v>
      </c>
      <c r="C164" s="6" t="str">
        <f t="shared" si="10"/>
        <v>0301</v>
      </c>
      <c r="D164" s="6" t="s">
        <v>14</v>
      </c>
      <c r="E164" s="6" t="str">
        <f>"杨温"</f>
        <v>杨温</v>
      </c>
      <c r="F164" s="6" t="str">
        <f t="shared" si="12"/>
        <v>女</v>
      </c>
      <c r="G164" s="6"/>
    </row>
    <row r="165" spans="1:7" ht="30" customHeight="1">
      <c r="A165" s="6">
        <v>163</v>
      </c>
      <c r="B165" s="6" t="str">
        <f>"50242023032617071377514"</f>
        <v>50242023032617071377514</v>
      </c>
      <c r="C165" s="6" t="str">
        <f t="shared" si="10"/>
        <v>0301</v>
      </c>
      <c r="D165" s="6" t="s">
        <v>14</v>
      </c>
      <c r="E165" s="6" t="str">
        <f>"李家楠"</f>
        <v>李家楠</v>
      </c>
      <c r="F165" s="6" t="str">
        <f t="shared" si="12"/>
        <v>女</v>
      </c>
      <c r="G165" s="6"/>
    </row>
    <row r="166" spans="1:7" ht="30" customHeight="1">
      <c r="A166" s="6">
        <v>164</v>
      </c>
      <c r="B166" s="6" t="str">
        <f>"50242023032617383577533"</f>
        <v>50242023032617383577533</v>
      </c>
      <c r="C166" s="6" t="str">
        <f t="shared" si="10"/>
        <v>0301</v>
      </c>
      <c r="D166" s="6" t="s">
        <v>14</v>
      </c>
      <c r="E166" s="6" t="str">
        <f>"林思雨"</f>
        <v>林思雨</v>
      </c>
      <c r="F166" s="6" t="str">
        <f t="shared" si="12"/>
        <v>女</v>
      </c>
      <c r="G166" s="6"/>
    </row>
    <row r="167" spans="1:7" ht="30" customHeight="1">
      <c r="A167" s="6">
        <v>165</v>
      </c>
      <c r="B167" s="6" t="str">
        <f>"50242023032619122377580"</f>
        <v>50242023032619122377580</v>
      </c>
      <c r="C167" s="6" t="str">
        <f t="shared" si="10"/>
        <v>0301</v>
      </c>
      <c r="D167" s="6" t="s">
        <v>14</v>
      </c>
      <c r="E167" s="6" t="str">
        <f>"李水蓉"</f>
        <v>李水蓉</v>
      </c>
      <c r="F167" s="6" t="str">
        <f t="shared" si="12"/>
        <v>女</v>
      </c>
      <c r="G167" s="6"/>
    </row>
    <row r="168" spans="1:7" ht="30" customHeight="1">
      <c r="A168" s="6">
        <v>166</v>
      </c>
      <c r="B168" s="6" t="str">
        <f>"50242023032620051877610"</f>
        <v>50242023032620051877610</v>
      </c>
      <c r="C168" s="6" t="str">
        <f t="shared" si="10"/>
        <v>0301</v>
      </c>
      <c r="D168" s="6" t="s">
        <v>14</v>
      </c>
      <c r="E168" s="6" t="str">
        <f>"陈红"</f>
        <v>陈红</v>
      </c>
      <c r="F168" s="6" t="str">
        <f t="shared" si="12"/>
        <v>女</v>
      </c>
      <c r="G168" s="6"/>
    </row>
    <row r="169" spans="1:7" ht="30" customHeight="1">
      <c r="A169" s="6">
        <v>167</v>
      </c>
      <c r="B169" s="6" t="str">
        <f>"50242023032621212877661"</f>
        <v>50242023032621212877661</v>
      </c>
      <c r="C169" s="6" t="str">
        <f t="shared" si="10"/>
        <v>0301</v>
      </c>
      <c r="D169" s="6" t="s">
        <v>14</v>
      </c>
      <c r="E169" s="6" t="str">
        <f>"余春艳"</f>
        <v>余春艳</v>
      </c>
      <c r="F169" s="6" t="str">
        <f t="shared" si="12"/>
        <v>女</v>
      </c>
      <c r="G169" s="6"/>
    </row>
    <row r="170" spans="1:7" ht="30" customHeight="1">
      <c r="A170" s="6">
        <v>168</v>
      </c>
      <c r="B170" s="6" t="str">
        <f>"50242023032706413977795"</f>
        <v>50242023032706413977795</v>
      </c>
      <c r="C170" s="6" t="str">
        <f t="shared" si="10"/>
        <v>0301</v>
      </c>
      <c r="D170" s="6" t="s">
        <v>14</v>
      </c>
      <c r="E170" s="6" t="str">
        <f>" 容国玲"</f>
        <v> 容国玲</v>
      </c>
      <c r="F170" s="6" t="str">
        <f t="shared" si="12"/>
        <v>女</v>
      </c>
      <c r="G170" s="6"/>
    </row>
    <row r="171" spans="1:7" ht="30" customHeight="1">
      <c r="A171" s="6">
        <v>169</v>
      </c>
      <c r="B171" s="6" t="str">
        <f>"50242023032708592877825"</f>
        <v>50242023032708592877825</v>
      </c>
      <c r="C171" s="6" t="str">
        <f t="shared" si="10"/>
        <v>0301</v>
      </c>
      <c r="D171" s="6" t="s">
        <v>14</v>
      </c>
      <c r="E171" s="6" t="str">
        <f>"陈颖环"</f>
        <v>陈颖环</v>
      </c>
      <c r="F171" s="6" t="str">
        <f t="shared" si="12"/>
        <v>女</v>
      </c>
      <c r="G171" s="6"/>
    </row>
    <row r="172" spans="1:7" ht="30" customHeight="1">
      <c r="A172" s="6">
        <v>170</v>
      </c>
      <c r="B172" s="6" t="str">
        <f>"50242023032710425078061"</f>
        <v>50242023032710425078061</v>
      </c>
      <c r="C172" s="6" t="str">
        <f t="shared" si="10"/>
        <v>0301</v>
      </c>
      <c r="D172" s="6" t="s">
        <v>14</v>
      </c>
      <c r="E172" s="6" t="str">
        <f>"罗臣"</f>
        <v>罗臣</v>
      </c>
      <c r="F172" s="6" t="str">
        <f t="shared" si="12"/>
        <v>女</v>
      </c>
      <c r="G172" s="6"/>
    </row>
    <row r="173" spans="1:7" ht="30" customHeight="1">
      <c r="A173" s="6">
        <v>171</v>
      </c>
      <c r="B173" s="6" t="str">
        <f>"50242023032711252278150"</f>
        <v>50242023032711252278150</v>
      </c>
      <c r="C173" s="6" t="str">
        <f t="shared" si="10"/>
        <v>0301</v>
      </c>
      <c r="D173" s="6" t="s">
        <v>14</v>
      </c>
      <c r="E173" s="6" t="str">
        <f>"刘璐"</f>
        <v>刘璐</v>
      </c>
      <c r="F173" s="6" t="str">
        <f t="shared" si="12"/>
        <v>女</v>
      </c>
      <c r="G173" s="6"/>
    </row>
    <row r="174" spans="1:7" ht="30" customHeight="1">
      <c r="A174" s="6">
        <v>172</v>
      </c>
      <c r="B174" s="6" t="str">
        <f>"50242023032711572678203"</f>
        <v>50242023032711572678203</v>
      </c>
      <c r="C174" s="6" t="str">
        <f t="shared" si="10"/>
        <v>0301</v>
      </c>
      <c r="D174" s="6" t="s">
        <v>14</v>
      </c>
      <c r="E174" s="6" t="str">
        <f>"陈晓坤"</f>
        <v>陈晓坤</v>
      </c>
      <c r="F174" s="6" t="str">
        <f t="shared" si="12"/>
        <v>女</v>
      </c>
      <c r="G174" s="6"/>
    </row>
    <row r="175" spans="1:7" ht="30" customHeight="1">
      <c r="A175" s="6">
        <v>173</v>
      </c>
      <c r="B175" s="6" t="str">
        <f>"50242023032712363878244"</f>
        <v>50242023032712363878244</v>
      </c>
      <c r="C175" s="6" t="str">
        <f t="shared" si="10"/>
        <v>0301</v>
      </c>
      <c r="D175" s="6" t="s">
        <v>14</v>
      </c>
      <c r="E175" s="6" t="str">
        <f>"叶娇艳"</f>
        <v>叶娇艳</v>
      </c>
      <c r="F175" s="6" t="str">
        <f t="shared" si="12"/>
        <v>女</v>
      </c>
      <c r="G175" s="6"/>
    </row>
    <row r="176" spans="1:7" ht="30" customHeight="1">
      <c r="A176" s="6">
        <v>174</v>
      </c>
      <c r="B176" s="6" t="str">
        <f>"50242023032712594878272"</f>
        <v>50242023032712594878272</v>
      </c>
      <c r="C176" s="6" t="str">
        <f t="shared" si="10"/>
        <v>0301</v>
      </c>
      <c r="D176" s="6" t="s">
        <v>14</v>
      </c>
      <c r="E176" s="6" t="str">
        <f>"韦理君"</f>
        <v>韦理君</v>
      </c>
      <c r="F176" s="6" t="str">
        <f t="shared" si="12"/>
        <v>女</v>
      </c>
      <c r="G176" s="6"/>
    </row>
    <row r="177" spans="1:7" ht="30" customHeight="1">
      <c r="A177" s="6">
        <v>175</v>
      </c>
      <c r="B177" s="6" t="str">
        <f>"50242023032714525878390"</f>
        <v>50242023032714525878390</v>
      </c>
      <c r="C177" s="6" t="str">
        <f t="shared" si="10"/>
        <v>0301</v>
      </c>
      <c r="D177" s="6" t="s">
        <v>14</v>
      </c>
      <c r="E177" s="6" t="str">
        <f>"符权帆"</f>
        <v>符权帆</v>
      </c>
      <c r="F177" s="6" t="str">
        <f t="shared" si="12"/>
        <v>女</v>
      </c>
      <c r="G177" s="6"/>
    </row>
    <row r="178" spans="1:7" ht="30" customHeight="1">
      <c r="A178" s="6">
        <v>176</v>
      </c>
      <c r="B178" s="6" t="str">
        <f>"50242023032715111178422"</f>
        <v>50242023032715111178422</v>
      </c>
      <c r="C178" s="6" t="str">
        <f t="shared" si="10"/>
        <v>0301</v>
      </c>
      <c r="D178" s="6" t="s">
        <v>14</v>
      </c>
      <c r="E178" s="6" t="str">
        <f>"黄仁姗"</f>
        <v>黄仁姗</v>
      </c>
      <c r="F178" s="6" t="str">
        <f t="shared" si="12"/>
        <v>女</v>
      </c>
      <c r="G178" s="6"/>
    </row>
    <row r="179" spans="1:7" ht="30" customHeight="1">
      <c r="A179" s="6">
        <v>177</v>
      </c>
      <c r="B179" s="6" t="str">
        <f>"50242023032715165078432"</f>
        <v>50242023032715165078432</v>
      </c>
      <c r="C179" s="6" t="str">
        <f aca="true" t="shared" si="13" ref="C179:C242">"0301"</f>
        <v>0301</v>
      </c>
      <c r="D179" s="6" t="s">
        <v>14</v>
      </c>
      <c r="E179" s="6" t="str">
        <f>"吉文英"</f>
        <v>吉文英</v>
      </c>
      <c r="F179" s="6" t="str">
        <f t="shared" si="12"/>
        <v>女</v>
      </c>
      <c r="G179" s="6"/>
    </row>
    <row r="180" spans="1:7" ht="30" customHeight="1">
      <c r="A180" s="6">
        <v>178</v>
      </c>
      <c r="B180" s="6" t="str">
        <f>"50242023032715243778441"</f>
        <v>50242023032715243778441</v>
      </c>
      <c r="C180" s="6" t="str">
        <f t="shared" si="13"/>
        <v>0301</v>
      </c>
      <c r="D180" s="6" t="s">
        <v>14</v>
      </c>
      <c r="E180" s="6" t="str">
        <f>"蔡周豆"</f>
        <v>蔡周豆</v>
      </c>
      <c r="F180" s="6" t="str">
        <f t="shared" si="12"/>
        <v>女</v>
      </c>
      <c r="G180" s="6"/>
    </row>
    <row r="181" spans="1:7" ht="30" customHeight="1">
      <c r="A181" s="6">
        <v>179</v>
      </c>
      <c r="B181" s="6" t="str">
        <f>"50242023032715425978467"</f>
        <v>50242023032715425978467</v>
      </c>
      <c r="C181" s="6" t="str">
        <f t="shared" si="13"/>
        <v>0301</v>
      </c>
      <c r="D181" s="6" t="s">
        <v>14</v>
      </c>
      <c r="E181" s="6" t="str">
        <f>"林茗"</f>
        <v>林茗</v>
      </c>
      <c r="F181" s="6" t="str">
        <f t="shared" si="12"/>
        <v>女</v>
      </c>
      <c r="G181" s="6"/>
    </row>
    <row r="182" spans="1:7" ht="30" customHeight="1">
      <c r="A182" s="6">
        <v>180</v>
      </c>
      <c r="B182" s="6" t="str">
        <f>"50242023032717035778587"</f>
        <v>50242023032717035778587</v>
      </c>
      <c r="C182" s="6" t="str">
        <f t="shared" si="13"/>
        <v>0301</v>
      </c>
      <c r="D182" s="6" t="s">
        <v>14</v>
      </c>
      <c r="E182" s="6" t="str">
        <f>"黄丽"</f>
        <v>黄丽</v>
      </c>
      <c r="F182" s="6" t="str">
        <f t="shared" si="12"/>
        <v>女</v>
      </c>
      <c r="G182" s="6"/>
    </row>
    <row r="183" spans="1:7" ht="30" customHeight="1">
      <c r="A183" s="6">
        <v>181</v>
      </c>
      <c r="B183" s="6" t="str">
        <f>"50242023032717274578625"</f>
        <v>50242023032717274578625</v>
      </c>
      <c r="C183" s="6" t="str">
        <f t="shared" si="13"/>
        <v>0301</v>
      </c>
      <c r="D183" s="6" t="s">
        <v>14</v>
      </c>
      <c r="E183" s="6" t="str">
        <f>"陈亚花"</f>
        <v>陈亚花</v>
      </c>
      <c r="F183" s="6" t="str">
        <f t="shared" si="12"/>
        <v>女</v>
      </c>
      <c r="G183" s="6"/>
    </row>
    <row r="184" spans="1:7" ht="30" customHeight="1">
      <c r="A184" s="6">
        <v>182</v>
      </c>
      <c r="B184" s="6" t="str">
        <f>"50242023032717391278638"</f>
        <v>50242023032717391278638</v>
      </c>
      <c r="C184" s="6" t="str">
        <f t="shared" si="13"/>
        <v>0301</v>
      </c>
      <c r="D184" s="6" t="s">
        <v>14</v>
      </c>
      <c r="E184" s="6" t="str">
        <f>"尹春瑶"</f>
        <v>尹春瑶</v>
      </c>
      <c r="F184" s="6" t="str">
        <f t="shared" si="12"/>
        <v>女</v>
      </c>
      <c r="G184" s="6"/>
    </row>
    <row r="185" spans="1:7" ht="30" customHeight="1">
      <c r="A185" s="6">
        <v>183</v>
      </c>
      <c r="B185" s="6" t="str">
        <f>"50242023032720424478815"</f>
        <v>50242023032720424478815</v>
      </c>
      <c r="C185" s="6" t="str">
        <f t="shared" si="13"/>
        <v>0301</v>
      </c>
      <c r="D185" s="6" t="s">
        <v>14</v>
      </c>
      <c r="E185" s="6" t="str">
        <f>"陈芳穗"</f>
        <v>陈芳穗</v>
      </c>
      <c r="F185" s="6" t="str">
        <f t="shared" si="12"/>
        <v>女</v>
      </c>
      <c r="G185" s="6"/>
    </row>
    <row r="186" spans="1:7" ht="30" customHeight="1">
      <c r="A186" s="6">
        <v>184</v>
      </c>
      <c r="B186" s="6" t="str">
        <f>"50242023032720500278827"</f>
        <v>50242023032720500278827</v>
      </c>
      <c r="C186" s="6" t="str">
        <f t="shared" si="13"/>
        <v>0301</v>
      </c>
      <c r="D186" s="6" t="s">
        <v>14</v>
      </c>
      <c r="E186" s="6" t="str">
        <f>"吴悦"</f>
        <v>吴悦</v>
      </c>
      <c r="F186" s="6" t="str">
        <f t="shared" si="12"/>
        <v>女</v>
      </c>
      <c r="G186" s="6"/>
    </row>
    <row r="187" spans="1:7" ht="30" customHeight="1">
      <c r="A187" s="6">
        <v>185</v>
      </c>
      <c r="B187" s="6" t="str">
        <f>"50242023032721110878853"</f>
        <v>50242023032721110878853</v>
      </c>
      <c r="C187" s="6" t="str">
        <f t="shared" si="13"/>
        <v>0301</v>
      </c>
      <c r="D187" s="6" t="s">
        <v>14</v>
      </c>
      <c r="E187" s="6" t="str">
        <f>"邢增纯"</f>
        <v>邢增纯</v>
      </c>
      <c r="F187" s="6" t="str">
        <f t="shared" si="12"/>
        <v>女</v>
      </c>
      <c r="G187" s="6"/>
    </row>
    <row r="188" spans="1:7" ht="30" customHeight="1">
      <c r="A188" s="6">
        <v>186</v>
      </c>
      <c r="B188" s="6" t="str">
        <f>"50242023032808130379069"</f>
        <v>50242023032808130379069</v>
      </c>
      <c r="C188" s="6" t="str">
        <f t="shared" si="13"/>
        <v>0301</v>
      </c>
      <c r="D188" s="6" t="s">
        <v>14</v>
      </c>
      <c r="E188" s="6" t="str">
        <f>"蔡家涯"</f>
        <v>蔡家涯</v>
      </c>
      <c r="F188" s="6" t="str">
        <f t="shared" si="12"/>
        <v>女</v>
      </c>
      <c r="G188" s="6"/>
    </row>
    <row r="189" spans="1:7" ht="30" customHeight="1">
      <c r="A189" s="6">
        <v>187</v>
      </c>
      <c r="B189" s="6" t="str">
        <f>"50242023032810021179255"</f>
        <v>50242023032810021179255</v>
      </c>
      <c r="C189" s="6" t="str">
        <f t="shared" si="13"/>
        <v>0301</v>
      </c>
      <c r="D189" s="6" t="s">
        <v>14</v>
      </c>
      <c r="E189" s="6" t="str">
        <f>"吉训燕"</f>
        <v>吉训燕</v>
      </c>
      <c r="F189" s="6" t="str">
        <f t="shared" si="12"/>
        <v>女</v>
      </c>
      <c r="G189" s="6"/>
    </row>
    <row r="190" spans="1:7" ht="30" customHeight="1">
      <c r="A190" s="6">
        <v>188</v>
      </c>
      <c r="B190" s="6" t="str">
        <f>"50242023032810043679258"</f>
        <v>50242023032810043679258</v>
      </c>
      <c r="C190" s="6" t="str">
        <f t="shared" si="13"/>
        <v>0301</v>
      </c>
      <c r="D190" s="6" t="s">
        <v>14</v>
      </c>
      <c r="E190" s="6" t="str">
        <f>"王慧雯"</f>
        <v>王慧雯</v>
      </c>
      <c r="F190" s="6" t="str">
        <f t="shared" si="12"/>
        <v>女</v>
      </c>
      <c r="G190" s="6"/>
    </row>
    <row r="191" spans="1:7" ht="30" customHeight="1">
      <c r="A191" s="6">
        <v>189</v>
      </c>
      <c r="B191" s="6" t="str">
        <f>"50242023032811030279373"</f>
        <v>50242023032811030279373</v>
      </c>
      <c r="C191" s="6" t="str">
        <f t="shared" si="13"/>
        <v>0301</v>
      </c>
      <c r="D191" s="6" t="s">
        <v>14</v>
      </c>
      <c r="E191" s="6" t="str">
        <f>"董晴"</f>
        <v>董晴</v>
      </c>
      <c r="F191" s="6" t="str">
        <f t="shared" si="12"/>
        <v>女</v>
      </c>
      <c r="G191" s="6"/>
    </row>
    <row r="192" spans="1:7" ht="30" customHeight="1">
      <c r="A192" s="6">
        <v>190</v>
      </c>
      <c r="B192" s="6" t="str">
        <f>"50242023032811104779385"</f>
        <v>50242023032811104779385</v>
      </c>
      <c r="C192" s="6" t="str">
        <f t="shared" si="13"/>
        <v>0301</v>
      </c>
      <c r="D192" s="6" t="s">
        <v>14</v>
      </c>
      <c r="E192" s="6" t="str">
        <f>"罗秋娜"</f>
        <v>罗秋娜</v>
      </c>
      <c r="F192" s="6" t="str">
        <f t="shared" si="12"/>
        <v>女</v>
      </c>
      <c r="G192" s="6"/>
    </row>
    <row r="193" spans="1:7" ht="30" customHeight="1">
      <c r="A193" s="6">
        <v>191</v>
      </c>
      <c r="B193" s="6" t="str">
        <f>"50242023032811142779392"</f>
        <v>50242023032811142779392</v>
      </c>
      <c r="C193" s="6" t="str">
        <f t="shared" si="13"/>
        <v>0301</v>
      </c>
      <c r="D193" s="6" t="s">
        <v>14</v>
      </c>
      <c r="E193" s="6" t="str">
        <f>"郭星莲"</f>
        <v>郭星莲</v>
      </c>
      <c r="F193" s="6" t="str">
        <f t="shared" si="12"/>
        <v>女</v>
      </c>
      <c r="G193" s="6"/>
    </row>
    <row r="194" spans="1:7" ht="30" customHeight="1">
      <c r="A194" s="6">
        <v>192</v>
      </c>
      <c r="B194" s="6" t="str">
        <f>"50242023032811193479396"</f>
        <v>50242023032811193479396</v>
      </c>
      <c r="C194" s="6" t="str">
        <f t="shared" si="13"/>
        <v>0301</v>
      </c>
      <c r="D194" s="6" t="s">
        <v>14</v>
      </c>
      <c r="E194" s="6" t="str">
        <f>"邢增菊"</f>
        <v>邢增菊</v>
      </c>
      <c r="F194" s="6" t="str">
        <f t="shared" si="12"/>
        <v>女</v>
      </c>
      <c r="G194" s="6"/>
    </row>
    <row r="195" spans="1:7" ht="30" customHeight="1">
      <c r="A195" s="6">
        <v>193</v>
      </c>
      <c r="B195" s="6" t="str">
        <f>"50242023032811595779447"</f>
        <v>50242023032811595779447</v>
      </c>
      <c r="C195" s="6" t="str">
        <f t="shared" si="13"/>
        <v>0301</v>
      </c>
      <c r="D195" s="6" t="s">
        <v>14</v>
      </c>
      <c r="E195" s="6" t="str">
        <f>"文连香"</f>
        <v>文连香</v>
      </c>
      <c r="F195" s="6" t="str">
        <f t="shared" si="12"/>
        <v>女</v>
      </c>
      <c r="G195" s="6"/>
    </row>
    <row r="196" spans="1:7" ht="30" customHeight="1">
      <c r="A196" s="6">
        <v>194</v>
      </c>
      <c r="B196" s="6" t="str">
        <f>"50242023032812514479493"</f>
        <v>50242023032812514479493</v>
      </c>
      <c r="C196" s="6" t="str">
        <f t="shared" si="13"/>
        <v>0301</v>
      </c>
      <c r="D196" s="6" t="s">
        <v>14</v>
      </c>
      <c r="E196" s="6" t="str">
        <f>"颜佳佳"</f>
        <v>颜佳佳</v>
      </c>
      <c r="F196" s="6" t="str">
        <f t="shared" si="12"/>
        <v>女</v>
      </c>
      <c r="G196" s="6"/>
    </row>
    <row r="197" spans="1:7" ht="30" customHeight="1">
      <c r="A197" s="6">
        <v>195</v>
      </c>
      <c r="B197" s="6" t="str">
        <f>"50242023032815290079679"</f>
        <v>50242023032815290079679</v>
      </c>
      <c r="C197" s="6" t="str">
        <f t="shared" si="13"/>
        <v>0301</v>
      </c>
      <c r="D197" s="6" t="s">
        <v>14</v>
      </c>
      <c r="E197" s="6" t="str">
        <f>"黄泽翠"</f>
        <v>黄泽翠</v>
      </c>
      <c r="F197" s="6" t="str">
        <f t="shared" si="12"/>
        <v>女</v>
      </c>
      <c r="G197" s="6"/>
    </row>
    <row r="198" spans="1:7" ht="30" customHeight="1">
      <c r="A198" s="6">
        <v>196</v>
      </c>
      <c r="B198" s="6" t="str">
        <f>"50242023032817245179826"</f>
        <v>50242023032817245179826</v>
      </c>
      <c r="C198" s="6" t="str">
        <f t="shared" si="13"/>
        <v>0301</v>
      </c>
      <c r="D198" s="6" t="s">
        <v>14</v>
      </c>
      <c r="E198" s="6" t="str">
        <f>"黄桂芳"</f>
        <v>黄桂芳</v>
      </c>
      <c r="F198" s="6" t="str">
        <f t="shared" si="12"/>
        <v>女</v>
      </c>
      <c r="G198" s="6"/>
    </row>
    <row r="199" spans="1:7" ht="30" customHeight="1">
      <c r="A199" s="6">
        <v>197</v>
      </c>
      <c r="B199" s="6" t="str">
        <f>"50242023032818083079862"</f>
        <v>50242023032818083079862</v>
      </c>
      <c r="C199" s="6" t="str">
        <f t="shared" si="13"/>
        <v>0301</v>
      </c>
      <c r="D199" s="6" t="s">
        <v>14</v>
      </c>
      <c r="E199" s="6" t="str">
        <f>"赵坪鑫"</f>
        <v>赵坪鑫</v>
      </c>
      <c r="F199" s="6" t="str">
        <f t="shared" si="12"/>
        <v>女</v>
      </c>
      <c r="G199" s="6"/>
    </row>
    <row r="200" spans="1:7" ht="30" customHeight="1">
      <c r="A200" s="6">
        <v>198</v>
      </c>
      <c r="B200" s="6" t="str">
        <f>"50242023032818262179873"</f>
        <v>50242023032818262179873</v>
      </c>
      <c r="C200" s="6" t="str">
        <f t="shared" si="13"/>
        <v>0301</v>
      </c>
      <c r="D200" s="6" t="s">
        <v>14</v>
      </c>
      <c r="E200" s="6" t="str">
        <f>"符秀玲"</f>
        <v>符秀玲</v>
      </c>
      <c r="F200" s="6" t="str">
        <f t="shared" si="12"/>
        <v>女</v>
      </c>
      <c r="G200" s="6"/>
    </row>
    <row r="201" spans="1:7" ht="30" customHeight="1">
      <c r="A201" s="6">
        <v>199</v>
      </c>
      <c r="B201" s="6" t="str">
        <f>"50242023032819102079907"</f>
        <v>50242023032819102079907</v>
      </c>
      <c r="C201" s="6" t="str">
        <f t="shared" si="13"/>
        <v>0301</v>
      </c>
      <c r="D201" s="6" t="s">
        <v>14</v>
      </c>
      <c r="E201" s="6" t="str">
        <f>"罗海绿"</f>
        <v>罗海绿</v>
      </c>
      <c r="F201" s="6" t="str">
        <f t="shared" si="12"/>
        <v>女</v>
      </c>
      <c r="G201" s="6"/>
    </row>
    <row r="202" spans="1:7" ht="30" customHeight="1">
      <c r="A202" s="6">
        <v>200</v>
      </c>
      <c r="B202" s="6" t="str">
        <f>"50242023032819543079968"</f>
        <v>50242023032819543079968</v>
      </c>
      <c r="C202" s="6" t="str">
        <f t="shared" si="13"/>
        <v>0301</v>
      </c>
      <c r="D202" s="6" t="s">
        <v>14</v>
      </c>
      <c r="E202" s="6" t="str">
        <f>"陈巨娥"</f>
        <v>陈巨娥</v>
      </c>
      <c r="F202" s="6" t="str">
        <f t="shared" si="12"/>
        <v>女</v>
      </c>
      <c r="G202" s="6"/>
    </row>
    <row r="203" spans="1:7" ht="30" customHeight="1">
      <c r="A203" s="6">
        <v>201</v>
      </c>
      <c r="B203" s="6" t="str">
        <f>"50242023032820335180037"</f>
        <v>50242023032820335180037</v>
      </c>
      <c r="C203" s="6" t="str">
        <f t="shared" si="13"/>
        <v>0301</v>
      </c>
      <c r="D203" s="6" t="s">
        <v>14</v>
      </c>
      <c r="E203" s="6" t="str">
        <f>"李容容"</f>
        <v>李容容</v>
      </c>
      <c r="F203" s="6" t="str">
        <f t="shared" si="12"/>
        <v>女</v>
      </c>
      <c r="G203" s="6"/>
    </row>
    <row r="204" spans="1:7" ht="30" customHeight="1">
      <c r="A204" s="6">
        <v>202</v>
      </c>
      <c r="B204" s="6" t="str">
        <f>"50242023032821570280158"</f>
        <v>50242023032821570280158</v>
      </c>
      <c r="C204" s="6" t="str">
        <f t="shared" si="13"/>
        <v>0301</v>
      </c>
      <c r="D204" s="6" t="s">
        <v>14</v>
      </c>
      <c r="E204" s="6" t="str">
        <f>"唐婷"</f>
        <v>唐婷</v>
      </c>
      <c r="F204" s="6" t="str">
        <f t="shared" si="12"/>
        <v>女</v>
      </c>
      <c r="G204" s="6"/>
    </row>
    <row r="205" spans="1:7" ht="30" customHeight="1">
      <c r="A205" s="6">
        <v>203</v>
      </c>
      <c r="B205" s="6" t="str">
        <f>"50242023032822210780199"</f>
        <v>50242023032822210780199</v>
      </c>
      <c r="C205" s="6" t="str">
        <f t="shared" si="13"/>
        <v>0301</v>
      </c>
      <c r="D205" s="6" t="s">
        <v>14</v>
      </c>
      <c r="E205" s="6" t="str">
        <f>"邢丹萍"</f>
        <v>邢丹萍</v>
      </c>
      <c r="F205" s="6" t="str">
        <f t="shared" si="12"/>
        <v>女</v>
      </c>
      <c r="G205" s="6"/>
    </row>
    <row r="206" spans="1:7" ht="30" customHeight="1">
      <c r="A206" s="6">
        <v>204</v>
      </c>
      <c r="B206" s="6" t="str">
        <f>"50242023032823443680299"</f>
        <v>50242023032823443680299</v>
      </c>
      <c r="C206" s="6" t="str">
        <f t="shared" si="13"/>
        <v>0301</v>
      </c>
      <c r="D206" s="6" t="s">
        <v>14</v>
      </c>
      <c r="E206" s="6" t="str">
        <f>"王冰"</f>
        <v>王冰</v>
      </c>
      <c r="F206" s="6" t="str">
        <f t="shared" si="12"/>
        <v>女</v>
      </c>
      <c r="G206" s="6"/>
    </row>
    <row r="207" spans="1:7" ht="30" customHeight="1">
      <c r="A207" s="6">
        <v>205</v>
      </c>
      <c r="B207" s="6" t="str">
        <f>"50242023032823452180300"</f>
        <v>50242023032823452180300</v>
      </c>
      <c r="C207" s="6" t="str">
        <f t="shared" si="13"/>
        <v>0301</v>
      </c>
      <c r="D207" s="6" t="s">
        <v>14</v>
      </c>
      <c r="E207" s="6" t="str">
        <f>"颜雪"</f>
        <v>颜雪</v>
      </c>
      <c r="F207" s="6" t="str">
        <f t="shared" si="12"/>
        <v>女</v>
      </c>
      <c r="G207" s="6"/>
    </row>
    <row r="208" spans="1:7" ht="30" customHeight="1">
      <c r="A208" s="6">
        <v>206</v>
      </c>
      <c r="B208" s="6" t="str">
        <f>"50242023032910530981249"</f>
        <v>50242023032910530981249</v>
      </c>
      <c r="C208" s="6" t="str">
        <f t="shared" si="13"/>
        <v>0301</v>
      </c>
      <c r="D208" s="6" t="s">
        <v>14</v>
      </c>
      <c r="E208" s="6" t="str">
        <f>"陈券"</f>
        <v>陈券</v>
      </c>
      <c r="F208" s="6" t="str">
        <f t="shared" si="12"/>
        <v>女</v>
      </c>
      <c r="G208" s="6"/>
    </row>
    <row r="209" spans="1:7" ht="30" customHeight="1">
      <c r="A209" s="6">
        <v>207</v>
      </c>
      <c r="B209" s="6" t="str">
        <f>"50242023032915161282263"</f>
        <v>50242023032915161282263</v>
      </c>
      <c r="C209" s="6" t="str">
        <f t="shared" si="13"/>
        <v>0301</v>
      </c>
      <c r="D209" s="6" t="s">
        <v>14</v>
      </c>
      <c r="E209" s="6" t="str">
        <f>"谢喜业"</f>
        <v>谢喜业</v>
      </c>
      <c r="F209" s="6" t="str">
        <f t="shared" si="12"/>
        <v>女</v>
      </c>
      <c r="G209" s="6"/>
    </row>
    <row r="210" spans="1:7" ht="30" customHeight="1">
      <c r="A210" s="6">
        <v>208</v>
      </c>
      <c r="B210" s="6" t="str">
        <f>"50242023032916121082487"</f>
        <v>50242023032916121082487</v>
      </c>
      <c r="C210" s="6" t="str">
        <f t="shared" si="13"/>
        <v>0301</v>
      </c>
      <c r="D210" s="6" t="s">
        <v>14</v>
      </c>
      <c r="E210" s="6" t="str">
        <f>"陈来婷"</f>
        <v>陈来婷</v>
      </c>
      <c r="F210" s="6" t="str">
        <f t="shared" si="12"/>
        <v>女</v>
      </c>
      <c r="G210" s="6"/>
    </row>
    <row r="211" spans="1:7" ht="30" customHeight="1">
      <c r="A211" s="6">
        <v>209</v>
      </c>
      <c r="B211" s="6" t="str">
        <f>"50242023032916392582625"</f>
        <v>50242023032916392582625</v>
      </c>
      <c r="C211" s="6" t="str">
        <f t="shared" si="13"/>
        <v>0301</v>
      </c>
      <c r="D211" s="6" t="s">
        <v>14</v>
      </c>
      <c r="E211" s="6" t="str">
        <f>"孙凌爽"</f>
        <v>孙凌爽</v>
      </c>
      <c r="F211" s="6" t="str">
        <f t="shared" si="12"/>
        <v>女</v>
      </c>
      <c r="G211" s="6"/>
    </row>
    <row r="212" spans="1:7" ht="30" customHeight="1">
      <c r="A212" s="6">
        <v>210</v>
      </c>
      <c r="B212" s="6" t="str">
        <f>"50242023032917263883736"</f>
        <v>50242023032917263883736</v>
      </c>
      <c r="C212" s="6" t="str">
        <f t="shared" si="13"/>
        <v>0301</v>
      </c>
      <c r="D212" s="6" t="s">
        <v>14</v>
      </c>
      <c r="E212" s="6" t="str">
        <f>"陈永莹"</f>
        <v>陈永莹</v>
      </c>
      <c r="F212" s="6" t="str">
        <f t="shared" si="12"/>
        <v>女</v>
      </c>
      <c r="G212" s="6"/>
    </row>
    <row r="213" spans="1:7" ht="30" customHeight="1">
      <c r="A213" s="6">
        <v>211</v>
      </c>
      <c r="B213" s="6" t="str">
        <f>"50242023032919552684463"</f>
        <v>50242023032919552684463</v>
      </c>
      <c r="C213" s="6" t="str">
        <f t="shared" si="13"/>
        <v>0301</v>
      </c>
      <c r="D213" s="6" t="s">
        <v>14</v>
      </c>
      <c r="E213" s="6" t="str">
        <f>"符子探"</f>
        <v>符子探</v>
      </c>
      <c r="F213" s="6" t="str">
        <f t="shared" si="12"/>
        <v>女</v>
      </c>
      <c r="G213" s="6"/>
    </row>
    <row r="214" spans="1:7" ht="30" customHeight="1">
      <c r="A214" s="6">
        <v>212</v>
      </c>
      <c r="B214" s="6" t="str">
        <f>"50242023032920125784513"</f>
        <v>50242023032920125784513</v>
      </c>
      <c r="C214" s="6" t="str">
        <f t="shared" si="13"/>
        <v>0301</v>
      </c>
      <c r="D214" s="6" t="s">
        <v>14</v>
      </c>
      <c r="E214" s="6" t="str">
        <f>"陈芳芸"</f>
        <v>陈芳芸</v>
      </c>
      <c r="F214" s="6" t="str">
        <f t="shared" si="12"/>
        <v>女</v>
      </c>
      <c r="G214" s="6"/>
    </row>
    <row r="215" spans="1:7" ht="30" customHeight="1">
      <c r="A215" s="6">
        <v>213</v>
      </c>
      <c r="B215" s="6" t="str">
        <f>"50242023032920165284530"</f>
        <v>50242023032920165284530</v>
      </c>
      <c r="C215" s="6" t="str">
        <f t="shared" si="13"/>
        <v>0301</v>
      </c>
      <c r="D215" s="6" t="s">
        <v>14</v>
      </c>
      <c r="E215" s="6" t="str">
        <f>"邢贞爱"</f>
        <v>邢贞爱</v>
      </c>
      <c r="F215" s="6" t="str">
        <f t="shared" si="12"/>
        <v>女</v>
      </c>
      <c r="G215" s="6"/>
    </row>
    <row r="216" spans="1:7" ht="30" customHeight="1">
      <c r="A216" s="6">
        <v>214</v>
      </c>
      <c r="B216" s="6" t="str">
        <f>"50242023032920165584531"</f>
        <v>50242023032920165584531</v>
      </c>
      <c r="C216" s="6" t="str">
        <f t="shared" si="13"/>
        <v>0301</v>
      </c>
      <c r="D216" s="6" t="s">
        <v>14</v>
      </c>
      <c r="E216" s="6" t="str">
        <f>"陈太春"</f>
        <v>陈太春</v>
      </c>
      <c r="F216" s="6" t="str">
        <f t="shared" si="12"/>
        <v>女</v>
      </c>
      <c r="G216" s="6"/>
    </row>
    <row r="217" spans="1:7" ht="30" customHeight="1">
      <c r="A217" s="6">
        <v>215</v>
      </c>
      <c r="B217" s="6" t="str">
        <f>"50242023032920313384569"</f>
        <v>50242023032920313384569</v>
      </c>
      <c r="C217" s="6" t="str">
        <f t="shared" si="13"/>
        <v>0301</v>
      </c>
      <c r="D217" s="6" t="s">
        <v>14</v>
      </c>
      <c r="E217" s="6" t="str">
        <f>"黎志瑾"</f>
        <v>黎志瑾</v>
      </c>
      <c r="F217" s="6" t="str">
        <f t="shared" si="12"/>
        <v>女</v>
      </c>
      <c r="G217" s="6"/>
    </row>
    <row r="218" spans="1:7" ht="30" customHeight="1">
      <c r="A218" s="6">
        <v>216</v>
      </c>
      <c r="B218" s="6" t="str">
        <f>"50242023033012012786038"</f>
        <v>50242023033012012786038</v>
      </c>
      <c r="C218" s="6" t="str">
        <f t="shared" si="13"/>
        <v>0301</v>
      </c>
      <c r="D218" s="6" t="s">
        <v>14</v>
      </c>
      <c r="E218" s="6" t="str">
        <f>"容蓉"</f>
        <v>容蓉</v>
      </c>
      <c r="F218" s="6" t="str">
        <f t="shared" si="12"/>
        <v>女</v>
      </c>
      <c r="G218" s="6"/>
    </row>
    <row r="219" spans="1:7" ht="30" customHeight="1">
      <c r="A219" s="6">
        <v>217</v>
      </c>
      <c r="B219" s="6" t="str">
        <f>"50242023033012200486087"</f>
        <v>50242023033012200486087</v>
      </c>
      <c r="C219" s="6" t="str">
        <f t="shared" si="13"/>
        <v>0301</v>
      </c>
      <c r="D219" s="6" t="s">
        <v>14</v>
      </c>
      <c r="E219" s="6" t="str">
        <f>"邢小燕"</f>
        <v>邢小燕</v>
      </c>
      <c r="F219" s="6" t="str">
        <f t="shared" si="12"/>
        <v>女</v>
      </c>
      <c r="G219" s="6"/>
    </row>
    <row r="220" spans="1:7" ht="30" customHeight="1">
      <c r="A220" s="6">
        <v>218</v>
      </c>
      <c r="B220" s="6" t="str">
        <f>"50242023033015092086522"</f>
        <v>50242023033015092086522</v>
      </c>
      <c r="C220" s="6" t="str">
        <f t="shared" si="13"/>
        <v>0301</v>
      </c>
      <c r="D220" s="6" t="s">
        <v>14</v>
      </c>
      <c r="E220" s="6" t="str">
        <f>"赵侣娜"</f>
        <v>赵侣娜</v>
      </c>
      <c r="F220" s="6" t="str">
        <f aca="true" t="shared" si="14" ref="F220:F260">"女"</f>
        <v>女</v>
      </c>
      <c r="G220" s="6"/>
    </row>
    <row r="221" spans="1:7" ht="30" customHeight="1">
      <c r="A221" s="6">
        <v>219</v>
      </c>
      <c r="B221" s="6" t="str">
        <f>"50242023033016170286749"</f>
        <v>50242023033016170286749</v>
      </c>
      <c r="C221" s="6" t="str">
        <f t="shared" si="13"/>
        <v>0301</v>
      </c>
      <c r="D221" s="6" t="s">
        <v>14</v>
      </c>
      <c r="E221" s="6" t="str">
        <f>"陈永珠"</f>
        <v>陈永珠</v>
      </c>
      <c r="F221" s="6" t="str">
        <f t="shared" si="14"/>
        <v>女</v>
      </c>
      <c r="G221" s="6"/>
    </row>
    <row r="222" spans="1:7" ht="30" customHeight="1">
      <c r="A222" s="6">
        <v>220</v>
      </c>
      <c r="B222" s="6" t="str">
        <f>"50242023033019424587204"</f>
        <v>50242023033019424587204</v>
      </c>
      <c r="C222" s="6" t="str">
        <f t="shared" si="13"/>
        <v>0301</v>
      </c>
      <c r="D222" s="6" t="s">
        <v>14</v>
      </c>
      <c r="E222" s="6" t="str">
        <f>"陈静"</f>
        <v>陈静</v>
      </c>
      <c r="F222" s="6" t="str">
        <f t="shared" si="14"/>
        <v>女</v>
      </c>
      <c r="G222" s="6"/>
    </row>
    <row r="223" spans="1:7" ht="30" customHeight="1">
      <c r="A223" s="6">
        <v>221</v>
      </c>
      <c r="B223" s="6" t="str">
        <f>"50242023033115544489515"</f>
        <v>50242023033115544489515</v>
      </c>
      <c r="C223" s="6" t="str">
        <f t="shared" si="13"/>
        <v>0301</v>
      </c>
      <c r="D223" s="6" t="s">
        <v>14</v>
      </c>
      <c r="E223" s="6" t="str">
        <f>"周女桂"</f>
        <v>周女桂</v>
      </c>
      <c r="F223" s="6" t="str">
        <f t="shared" si="14"/>
        <v>女</v>
      </c>
      <c r="G223" s="6"/>
    </row>
    <row r="224" spans="1:7" ht="30" customHeight="1">
      <c r="A224" s="6">
        <v>222</v>
      </c>
      <c r="B224" s="6" t="str">
        <f>"50242023033116343889626"</f>
        <v>50242023033116343889626</v>
      </c>
      <c r="C224" s="6" t="str">
        <f t="shared" si="13"/>
        <v>0301</v>
      </c>
      <c r="D224" s="6" t="s">
        <v>14</v>
      </c>
      <c r="E224" s="6" t="str">
        <f>"符玉敏"</f>
        <v>符玉敏</v>
      </c>
      <c r="F224" s="6" t="str">
        <f t="shared" si="14"/>
        <v>女</v>
      </c>
      <c r="G224" s="6"/>
    </row>
    <row r="225" spans="1:7" ht="30" customHeight="1">
      <c r="A225" s="6">
        <v>223</v>
      </c>
      <c r="B225" s="6" t="str">
        <f>"50242023033118480389905"</f>
        <v>50242023033118480389905</v>
      </c>
      <c r="C225" s="6" t="str">
        <f t="shared" si="13"/>
        <v>0301</v>
      </c>
      <c r="D225" s="6" t="s">
        <v>14</v>
      </c>
      <c r="E225" s="6" t="str">
        <f>"陈靓馨"</f>
        <v>陈靓馨</v>
      </c>
      <c r="F225" s="6" t="str">
        <f t="shared" si="14"/>
        <v>女</v>
      </c>
      <c r="G225" s="6"/>
    </row>
    <row r="226" spans="1:7" ht="30" customHeight="1">
      <c r="A226" s="6">
        <v>224</v>
      </c>
      <c r="B226" s="6" t="str">
        <f>"50242023033119200789952"</f>
        <v>50242023033119200789952</v>
      </c>
      <c r="C226" s="6" t="str">
        <f t="shared" si="13"/>
        <v>0301</v>
      </c>
      <c r="D226" s="6" t="s">
        <v>14</v>
      </c>
      <c r="E226" s="6" t="str">
        <f>"陈求娜"</f>
        <v>陈求娜</v>
      </c>
      <c r="F226" s="6" t="str">
        <f t="shared" si="14"/>
        <v>女</v>
      </c>
      <c r="G226" s="6"/>
    </row>
    <row r="227" spans="1:7" ht="30" customHeight="1">
      <c r="A227" s="6">
        <v>225</v>
      </c>
      <c r="B227" s="6" t="str">
        <f>"50242023033119301089971"</f>
        <v>50242023033119301089971</v>
      </c>
      <c r="C227" s="6" t="str">
        <f t="shared" si="13"/>
        <v>0301</v>
      </c>
      <c r="D227" s="6" t="s">
        <v>14</v>
      </c>
      <c r="E227" s="6" t="str">
        <f>"罗嘉玲"</f>
        <v>罗嘉玲</v>
      </c>
      <c r="F227" s="6" t="str">
        <f t="shared" si="14"/>
        <v>女</v>
      </c>
      <c r="G227" s="6"/>
    </row>
    <row r="228" spans="1:7" ht="30" customHeight="1">
      <c r="A228" s="6">
        <v>226</v>
      </c>
      <c r="B228" s="6" t="str">
        <f>"50242023033121300290250"</f>
        <v>50242023033121300290250</v>
      </c>
      <c r="C228" s="6" t="str">
        <f t="shared" si="13"/>
        <v>0301</v>
      </c>
      <c r="D228" s="6" t="s">
        <v>14</v>
      </c>
      <c r="E228" s="6" t="str">
        <f>"陈举芸"</f>
        <v>陈举芸</v>
      </c>
      <c r="F228" s="6" t="str">
        <f t="shared" si="14"/>
        <v>女</v>
      </c>
      <c r="G228" s="6"/>
    </row>
    <row r="229" spans="1:7" ht="30" customHeight="1">
      <c r="A229" s="6">
        <v>227</v>
      </c>
      <c r="B229" s="6" t="str">
        <f>"50242023033121335690261"</f>
        <v>50242023033121335690261</v>
      </c>
      <c r="C229" s="6" t="str">
        <f t="shared" si="13"/>
        <v>0301</v>
      </c>
      <c r="D229" s="6" t="s">
        <v>14</v>
      </c>
      <c r="E229" s="6" t="str">
        <f>"王火珍"</f>
        <v>王火珍</v>
      </c>
      <c r="F229" s="6" t="str">
        <f t="shared" si="14"/>
        <v>女</v>
      </c>
      <c r="G229" s="6"/>
    </row>
    <row r="230" spans="1:7" ht="30" customHeight="1">
      <c r="A230" s="6">
        <v>228</v>
      </c>
      <c r="B230" s="6" t="str">
        <f>"50242023040108515990622"</f>
        <v>50242023040108515990622</v>
      </c>
      <c r="C230" s="6" t="str">
        <f t="shared" si="13"/>
        <v>0301</v>
      </c>
      <c r="D230" s="6" t="s">
        <v>14</v>
      </c>
      <c r="E230" s="6" t="str">
        <f>"陈琴艳"</f>
        <v>陈琴艳</v>
      </c>
      <c r="F230" s="6" t="str">
        <f t="shared" si="14"/>
        <v>女</v>
      </c>
      <c r="G230" s="6"/>
    </row>
    <row r="231" spans="1:7" ht="30" customHeight="1">
      <c r="A231" s="6">
        <v>229</v>
      </c>
      <c r="B231" s="6" t="str">
        <f>"50242023040111205092102"</f>
        <v>50242023040111205092102</v>
      </c>
      <c r="C231" s="6" t="str">
        <f t="shared" si="13"/>
        <v>0301</v>
      </c>
      <c r="D231" s="6" t="s">
        <v>14</v>
      </c>
      <c r="E231" s="6" t="str">
        <f>"吉如锐"</f>
        <v>吉如锐</v>
      </c>
      <c r="F231" s="6" t="str">
        <f t="shared" si="14"/>
        <v>女</v>
      </c>
      <c r="G231" s="6"/>
    </row>
    <row r="232" spans="1:7" ht="30" customHeight="1">
      <c r="A232" s="6">
        <v>230</v>
      </c>
      <c r="B232" s="6" t="str">
        <f>"50242023040111592692411"</f>
        <v>50242023040111592692411</v>
      </c>
      <c r="C232" s="6" t="str">
        <f t="shared" si="13"/>
        <v>0301</v>
      </c>
      <c r="D232" s="6" t="s">
        <v>14</v>
      </c>
      <c r="E232" s="6" t="str">
        <f>"陈山山"</f>
        <v>陈山山</v>
      </c>
      <c r="F232" s="6" t="str">
        <f t="shared" si="14"/>
        <v>女</v>
      </c>
      <c r="G232" s="6"/>
    </row>
    <row r="233" spans="1:7" ht="30" customHeight="1">
      <c r="A233" s="6">
        <v>231</v>
      </c>
      <c r="B233" s="6" t="str">
        <f>"50242023040112132892521"</f>
        <v>50242023040112132892521</v>
      </c>
      <c r="C233" s="6" t="str">
        <f t="shared" si="13"/>
        <v>0301</v>
      </c>
      <c r="D233" s="6" t="s">
        <v>14</v>
      </c>
      <c r="E233" s="6" t="str">
        <f>"曾佳贵子"</f>
        <v>曾佳贵子</v>
      </c>
      <c r="F233" s="6" t="str">
        <f t="shared" si="14"/>
        <v>女</v>
      </c>
      <c r="G233" s="6"/>
    </row>
    <row r="234" spans="1:7" ht="30" customHeight="1">
      <c r="A234" s="6">
        <v>232</v>
      </c>
      <c r="B234" s="6" t="str">
        <f>"50242023040113005692889"</f>
        <v>50242023040113005692889</v>
      </c>
      <c r="C234" s="6" t="str">
        <f t="shared" si="13"/>
        <v>0301</v>
      </c>
      <c r="D234" s="6" t="s">
        <v>14</v>
      </c>
      <c r="E234" s="6" t="str">
        <f>"邢淑敏"</f>
        <v>邢淑敏</v>
      </c>
      <c r="F234" s="6" t="str">
        <f t="shared" si="14"/>
        <v>女</v>
      </c>
      <c r="G234" s="6"/>
    </row>
    <row r="235" spans="1:7" ht="30" customHeight="1">
      <c r="A235" s="6">
        <v>233</v>
      </c>
      <c r="B235" s="6" t="str">
        <f>"50242023040113321293120"</f>
        <v>50242023040113321293120</v>
      </c>
      <c r="C235" s="6" t="str">
        <f t="shared" si="13"/>
        <v>0301</v>
      </c>
      <c r="D235" s="6" t="s">
        <v>14</v>
      </c>
      <c r="E235" s="6" t="str">
        <f>"陈小燕"</f>
        <v>陈小燕</v>
      </c>
      <c r="F235" s="6" t="str">
        <f t="shared" si="14"/>
        <v>女</v>
      </c>
      <c r="G235" s="6"/>
    </row>
    <row r="236" spans="1:7" ht="30" customHeight="1">
      <c r="A236" s="6">
        <v>234</v>
      </c>
      <c r="B236" s="6" t="str">
        <f>"50242023040116170493990"</f>
        <v>50242023040116170493990</v>
      </c>
      <c r="C236" s="6" t="str">
        <f t="shared" si="13"/>
        <v>0301</v>
      </c>
      <c r="D236" s="6" t="s">
        <v>14</v>
      </c>
      <c r="E236" s="6" t="str">
        <f>"李金蔓"</f>
        <v>李金蔓</v>
      </c>
      <c r="F236" s="6" t="str">
        <f t="shared" si="14"/>
        <v>女</v>
      </c>
      <c r="G236" s="6"/>
    </row>
    <row r="237" spans="1:7" ht="30" customHeight="1">
      <c r="A237" s="6">
        <v>235</v>
      </c>
      <c r="B237" s="6" t="str">
        <f>"50242023040116470294136"</f>
        <v>50242023040116470294136</v>
      </c>
      <c r="C237" s="6" t="str">
        <f t="shared" si="13"/>
        <v>0301</v>
      </c>
      <c r="D237" s="6" t="s">
        <v>14</v>
      </c>
      <c r="E237" s="6" t="str">
        <f>"林俏"</f>
        <v>林俏</v>
      </c>
      <c r="F237" s="6" t="str">
        <f t="shared" si="14"/>
        <v>女</v>
      </c>
      <c r="G237" s="6"/>
    </row>
    <row r="238" spans="1:7" ht="30" customHeight="1">
      <c r="A238" s="6">
        <v>236</v>
      </c>
      <c r="B238" s="6" t="str">
        <f>"50242023040117221394302"</f>
        <v>50242023040117221394302</v>
      </c>
      <c r="C238" s="6" t="str">
        <f t="shared" si="13"/>
        <v>0301</v>
      </c>
      <c r="D238" s="6" t="s">
        <v>14</v>
      </c>
      <c r="E238" s="6" t="str">
        <f>"林菲"</f>
        <v>林菲</v>
      </c>
      <c r="F238" s="6" t="str">
        <f t="shared" si="14"/>
        <v>女</v>
      </c>
      <c r="G238" s="6"/>
    </row>
    <row r="239" spans="1:7" ht="30" customHeight="1">
      <c r="A239" s="6">
        <v>237</v>
      </c>
      <c r="B239" s="6" t="str">
        <f>"50242023040119212494791"</f>
        <v>50242023040119212494791</v>
      </c>
      <c r="C239" s="6" t="str">
        <f t="shared" si="13"/>
        <v>0301</v>
      </c>
      <c r="D239" s="6" t="s">
        <v>14</v>
      </c>
      <c r="E239" s="6" t="str">
        <f>"孙学青"</f>
        <v>孙学青</v>
      </c>
      <c r="F239" s="6" t="str">
        <f t="shared" si="14"/>
        <v>女</v>
      </c>
      <c r="G239" s="6"/>
    </row>
    <row r="240" spans="1:7" ht="30" customHeight="1">
      <c r="A240" s="6">
        <v>238</v>
      </c>
      <c r="B240" s="6" t="str">
        <f>"50242023040121542595627"</f>
        <v>50242023040121542595627</v>
      </c>
      <c r="C240" s="6" t="str">
        <f t="shared" si="13"/>
        <v>0301</v>
      </c>
      <c r="D240" s="6" t="s">
        <v>14</v>
      </c>
      <c r="E240" s="6" t="str">
        <f>"陈启清"</f>
        <v>陈启清</v>
      </c>
      <c r="F240" s="6" t="str">
        <f t="shared" si="14"/>
        <v>女</v>
      </c>
      <c r="G240" s="6"/>
    </row>
    <row r="241" spans="1:7" ht="30" customHeight="1">
      <c r="A241" s="6">
        <v>239</v>
      </c>
      <c r="B241" s="6" t="str">
        <f>"50242023040123571796255"</f>
        <v>50242023040123571796255</v>
      </c>
      <c r="C241" s="6" t="str">
        <f t="shared" si="13"/>
        <v>0301</v>
      </c>
      <c r="D241" s="6" t="s">
        <v>14</v>
      </c>
      <c r="E241" s="6" t="str">
        <f>"陈燕燕"</f>
        <v>陈燕燕</v>
      </c>
      <c r="F241" s="6" t="str">
        <f t="shared" si="14"/>
        <v>女</v>
      </c>
      <c r="G241" s="6"/>
    </row>
    <row r="242" spans="1:7" ht="30" customHeight="1">
      <c r="A242" s="6">
        <v>240</v>
      </c>
      <c r="B242" s="6" t="str">
        <f>"50242023040200010396263"</f>
        <v>50242023040200010396263</v>
      </c>
      <c r="C242" s="6" t="str">
        <f t="shared" si="13"/>
        <v>0301</v>
      </c>
      <c r="D242" s="6" t="s">
        <v>14</v>
      </c>
      <c r="E242" s="6" t="str">
        <f>"罗才玉"</f>
        <v>罗才玉</v>
      </c>
      <c r="F242" s="6" t="str">
        <f t="shared" si="14"/>
        <v>女</v>
      </c>
      <c r="G242" s="6"/>
    </row>
    <row r="243" spans="1:7" ht="30" customHeight="1">
      <c r="A243" s="6">
        <v>241</v>
      </c>
      <c r="B243" s="6" t="str">
        <f>"50242023040210463697208"</f>
        <v>50242023040210463697208</v>
      </c>
      <c r="C243" s="6" t="str">
        <f aca="true" t="shared" si="15" ref="C243:C266">"0301"</f>
        <v>0301</v>
      </c>
      <c r="D243" s="6" t="s">
        <v>14</v>
      </c>
      <c r="E243" s="6" t="str">
        <f>"朱丹娜"</f>
        <v>朱丹娜</v>
      </c>
      <c r="F243" s="6" t="str">
        <f t="shared" si="14"/>
        <v>女</v>
      </c>
      <c r="G243" s="6"/>
    </row>
    <row r="244" spans="1:7" ht="30" customHeight="1">
      <c r="A244" s="6">
        <v>242</v>
      </c>
      <c r="B244" s="6" t="str">
        <f>"50242023040210483697222"</f>
        <v>50242023040210483697222</v>
      </c>
      <c r="C244" s="6" t="str">
        <f t="shared" si="15"/>
        <v>0301</v>
      </c>
      <c r="D244" s="6" t="s">
        <v>14</v>
      </c>
      <c r="E244" s="6" t="str">
        <f>"陈冬初"</f>
        <v>陈冬初</v>
      </c>
      <c r="F244" s="6" t="str">
        <f t="shared" si="14"/>
        <v>女</v>
      </c>
      <c r="G244" s="6"/>
    </row>
    <row r="245" spans="1:7" ht="30" customHeight="1">
      <c r="A245" s="6">
        <v>243</v>
      </c>
      <c r="B245" s="6" t="str">
        <f>"50242023040211075897362"</f>
        <v>50242023040211075897362</v>
      </c>
      <c r="C245" s="6" t="str">
        <f t="shared" si="15"/>
        <v>0301</v>
      </c>
      <c r="D245" s="6" t="s">
        <v>14</v>
      </c>
      <c r="E245" s="6" t="str">
        <f>"邢日茜"</f>
        <v>邢日茜</v>
      </c>
      <c r="F245" s="6" t="str">
        <f t="shared" si="14"/>
        <v>女</v>
      </c>
      <c r="G245" s="6"/>
    </row>
    <row r="246" spans="1:7" ht="30" customHeight="1">
      <c r="A246" s="6">
        <v>244</v>
      </c>
      <c r="B246" s="6" t="str">
        <f>"50242023040212211297778"</f>
        <v>50242023040212211297778</v>
      </c>
      <c r="C246" s="6" t="str">
        <f t="shared" si="15"/>
        <v>0301</v>
      </c>
      <c r="D246" s="6" t="s">
        <v>14</v>
      </c>
      <c r="E246" s="6" t="str">
        <f>"韦慧敏"</f>
        <v>韦慧敏</v>
      </c>
      <c r="F246" s="6" t="str">
        <f t="shared" si="14"/>
        <v>女</v>
      </c>
      <c r="G246" s="6"/>
    </row>
    <row r="247" spans="1:7" ht="30" customHeight="1">
      <c r="A247" s="6">
        <v>245</v>
      </c>
      <c r="B247" s="6" t="str">
        <f>"50242023040214375398568"</f>
        <v>50242023040214375398568</v>
      </c>
      <c r="C247" s="6" t="str">
        <f t="shared" si="15"/>
        <v>0301</v>
      </c>
      <c r="D247" s="6" t="s">
        <v>14</v>
      </c>
      <c r="E247" s="6" t="str">
        <f>"林娟"</f>
        <v>林娟</v>
      </c>
      <c r="F247" s="6" t="str">
        <f t="shared" si="14"/>
        <v>女</v>
      </c>
      <c r="G247" s="6"/>
    </row>
    <row r="248" spans="1:7" ht="30" customHeight="1">
      <c r="A248" s="6">
        <v>246</v>
      </c>
      <c r="B248" s="6" t="str">
        <f>"50242023040215184898797"</f>
        <v>50242023040215184898797</v>
      </c>
      <c r="C248" s="6" t="str">
        <f t="shared" si="15"/>
        <v>0301</v>
      </c>
      <c r="D248" s="6" t="s">
        <v>14</v>
      </c>
      <c r="E248" s="6" t="str">
        <f>"林丽娟"</f>
        <v>林丽娟</v>
      </c>
      <c r="F248" s="6" t="str">
        <f t="shared" si="14"/>
        <v>女</v>
      </c>
      <c r="G248" s="6"/>
    </row>
    <row r="249" spans="1:7" ht="30" customHeight="1">
      <c r="A249" s="6">
        <v>247</v>
      </c>
      <c r="B249" s="6" t="str">
        <f>"50242023040218341199784"</f>
        <v>50242023040218341199784</v>
      </c>
      <c r="C249" s="6" t="str">
        <f t="shared" si="15"/>
        <v>0301</v>
      </c>
      <c r="D249" s="6" t="s">
        <v>14</v>
      </c>
      <c r="E249" s="6" t="str">
        <f>"董思菁"</f>
        <v>董思菁</v>
      </c>
      <c r="F249" s="6" t="str">
        <f t="shared" si="14"/>
        <v>女</v>
      </c>
      <c r="G249" s="6"/>
    </row>
    <row r="250" spans="1:7" ht="30" customHeight="1">
      <c r="A250" s="6">
        <v>248</v>
      </c>
      <c r="B250" s="6" t="str">
        <f>"50242023040219184999990"</f>
        <v>50242023040219184999990</v>
      </c>
      <c r="C250" s="6" t="str">
        <f t="shared" si="15"/>
        <v>0301</v>
      </c>
      <c r="D250" s="6" t="s">
        <v>14</v>
      </c>
      <c r="E250" s="6" t="str">
        <f>"廖可可"</f>
        <v>廖可可</v>
      </c>
      <c r="F250" s="6" t="str">
        <f t="shared" si="14"/>
        <v>女</v>
      </c>
      <c r="G250" s="6"/>
    </row>
    <row r="251" spans="1:7" ht="30" customHeight="1">
      <c r="A251" s="6">
        <v>249</v>
      </c>
      <c r="B251" s="6" t="str">
        <f>"502420230402211149100758"</f>
        <v>502420230402211149100758</v>
      </c>
      <c r="C251" s="6" t="str">
        <f t="shared" si="15"/>
        <v>0301</v>
      </c>
      <c r="D251" s="6" t="s">
        <v>14</v>
      </c>
      <c r="E251" s="6" t="str">
        <f>"郑啟沅"</f>
        <v>郑啟沅</v>
      </c>
      <c r="F251" s="6" t="str">
        <f t="shared" si="14"/>
        <v>女</v>
      </c>
      <c r="G251" s="6"/>
    </row>
    <row r="252" spans="1:7" ht="30" customHeight="1">
      <c r="A252" s="6">
        <v>250</v>
      </c>
      <c r="B252" s="6" t="str">
        <f>"502420230402211349100775"</f>
        <v>502420230402211349100775</v>
      </c>
      <c r="C252" s="6" t="str">
        <f t="shared" si="15"/>
        <v>0301</v>
      </c>
      <c r="D252" s="6" t="s">
        <v>14</v>
      </c>
      <c r="E252" s="6" t="str">
        <f>"吴毓姬"</f>
        <v>吴毓姬</v>
      </c>
      <c r="F252" s="6" t="str">
        <f t="shared" si="14"/>
        <v>女</v>
      </c>
      <c r="G252" s="6"/>
    </row>
    <row r="253" spans="1:7" ht="30" customHeight="1">
      <c r="A253" s="6">
        <v>251</v>
      </c>
      <c r="B253" s="6" t="str">
        <f>"502420230402211352100777"</f>
        <v>502420230402211352100777</v>
      </c>
      <c r="C253" s="6" t="str">
        <f t="shared" si="15"/>
        <v>0301</v>
      </c>
      <c r="D253" s="6" t="s">
        <v>14</v>
      </c>
      <c r="E253" s="6" t="str">
        <f>"陈夏兰"</f>
        <v>陈夏兰</v>
      </c>
      <c r="F253" s="6" t="str">
        <f t="shared" si="14"/>
        <v>女</v>
      </c>
      <c r="G253" s="6"/>
    </row>
    <row r="254" spans="1:7" ht="30" customHeight="1">
      <c r="A254" s="6">
        <v>252</v>
      </c>
      <c r="B254" s="6" t="str">
        <f>"502420230402222605101421"</f>
        <v>502420230402222605101421</v>
      </c>
      <c r="C254" s="6" t="str">
        <f t="shared" si="15"/>
        <v>0301</v>
      </c>
      <c r="D254" s="6" t="s">
        <v>14</v>
      </c>
      <c r="E254" s="6" t="str">
        <f>"孙业丽"</f>
        <v>孙业丽</v>
      </c>
      <c r="F254" s="6" t="str">
        <f t="shared" si="14"/>
        <v>女</v>
      </c>
      <c r="G254" s="6"/>
    </row>
    <row r="255" spans="1:7" ht="30" customHeight="1">
      <c r="A255" s="6">
        <v>253</v>
      </c>
      <c r="B255" s="6" t="str">
        <f>"502420230402233822101892"</f>
        <v>502420230402233822101892</v>
      </c>
      <c r="C255" s="6" t="str">
        <f t="shared" si="15"/>
        <v>0301</v>
      </c>
      <c r="D255" s="6" t="s">
        <v>14</v>
      </c>
      <c r="E255" s="6" t="str">
        <f>"李美玲"</f>
        <v>李美玲</v>
      </c>
      <c r="F255" s="6" t="str">
        <f t="shared" si="14"/>
        <v>女</v>
      </c>
      <c r="G255" s="6"/>
    </row>
    <row r="256" spans="1:7" ht="30" customHeight="1">
      <c r="A256" s="6">
        <v>254</v>
      </c>
      <c r="B256" s="6" t="str">
        <f>"502420230403013120102063"</f>
        <v>502420230403013120102063</v>
      </c>
      <c r="C256" s="6" t="str">
        <f t="shared" si="15"/>
        <v>0301</v>
      </c>
      <c r="D256" s="6" t="s">
        <v>14</v>
      </c>
      <c r="E256" s="6" t="str">
        <f>"罗茜"</f>
        <v>罗茜</v>
      </c>
      <c r="F256" s="6" t="str">
        <f t="shared" si="14"/>
        <v>女</v>
      </c>
      <c r="G256" s="6"/>
    </row>
    <row r="257" spans="1:7" ht="30" customHeight="1">
      <c r="A257" s="6">
        <v>255</v>
      </c>
      <c r="B257" s="6" t="str">
        <f>"502420230403075539102184"</f>
        <v>502420230403075539102184</v>
      </c>
      <c r="C257" s="6" t="str">
        <f t="shared" si="15"/>
        <v>0301</v>
      </c>
      <c r="D257" s="6" t="s">
        <v>14</v>
      </c>
      <c r="E257" s="6" t="str">
        <f>"杨晓丹"</f>
        <v>杨晓丹</v>
      </c>
      <c r="F257" s="6" t="str">
        <f t="shared" si="14"/>
        <v>女</v>
      </c>
      <c r="G257" s="6"/>
    </row>
    <row r="258" spans="1:7" ht="30" customHeight="1">
      <c r="A258" s="6">
        <v>256</v>
      </c>
      <c r="B258" s="6" t="str">
        <f>"502420230403105022104682"</f>
        <v>502420230403105022104682</v>
      </c>
      <c r="C258" s="6" t="str">
        <f t="shared" si="15"/>
        <v>0301</v>
      </c>
      <c r="D258" s="6" t="s">
        <v>14</v>
      </c>
      <c r="E258" s="6" t="str">
        <f>"邓奇艳"</f>
        <v>邓奇艳</v>
      </c>
      <c r="F258" s="6" t="str">
        <f t="shared" si="14"/>
        <v>女</v>
      </c>
      <c r="G258" s="6"/>
    </row>
    <row r="259" spans="1:7" ht="30" customHeight="1">
      <c r="A259" s="6">
        <v>257</v>
      </c>
      <c r="B259" s="6" t="str">
        <f>"502420230403111657105048"</f>
        <v>502420230403111657105048</v>
      </c>
      <c r="C259" s="6" t="str">
        <f t="shared" si="15"/>
        <v>0301</v>
      </c>
      <c r="D259" s="6" t="s">
        <v>14</v>
      </c>
      <c r="E259" s="6" t="str">
        <f>"杨妃"</f>
        <v>杨妃</v>
      </c>
      <c r="F259" s="6" t="str">
        <f t="shared" si="14"/>
        <v>女</v>
      </c>
      <c r="G259" s="6"/>
    </row>
    <row r="260" spans="1:7" ht="30" customHeight="1">
      <c r="A260" s="6">
        <v>258</v>
      </c>
      <c r="B260" s="6" t="str">
        <f>"502420230403150432107459"</f>
        <v>502420230403150432107459</v>
      </c>
      <c r="C260" s="6" t="str">
        <f t="shared" si="15"/>
        <v>0301</v>
      </c>
      <c r="D260" s="6" t="s">
        <v>14</v>
      </c>
      <c r="E260" s="6" t="str">
        <f>"吴艳珠"</f>
        <v>吴艳珠</v>
      </c>
      <c r="F260" s="6" t="str">
        <f t="shared" si="14"/>
        <v>女</v>
      </c>
      <c r="G260" s="6"/>
    </row>
    <row r="261" spans="1:7" ht="30" customHeight="1">
      <c r="A261" s="6">
        <v>259</v>
      </c>
      <c r="B261" s="6" t="str">
        <f>"502420230403210837110059"</f>
        <v>502420230403210837110059</v>
      </c>
      <c r="C261" s="6" t="str">
        <f t="shared" si="15"/>
        <v>0301</v>
      </c>
      <c r="D261" s="6" t="s">
        <v>14</v>
      </c>
      <c r="E261" s="6" t="str">
        <f>"吴培杰"</f>
        <v>吴培杰</v>
      </c>
      <c r="F261" s="6" t="str">
        <f>"男"</f>
        <v>男</v>
      </c>
      <c r="G261" s="6"/>
    </row>
    <row r="262" spans="1:7" ht="30" customHeight="1">
      <c r="A262" s="6">
        <v>260</v>
      </c>
      <c r="B262" s="6" t="str">
        <f>"502420230403222608110416"</f>
        <v>502420230403222608110416</v>
      </c>
      <c r="C262" s="6" t="str">
        <f t="shared" si="15"/>
        <v>0301</v>
      </c>
      <c r="D262" s="6" t="s">
        <v>14</v>
      </c>
      <c r="E262" s="6" t="str">
        <f>"符男"</f>
        <v>符男</v>
      </c>
      <c r="F262" s="6" t="str">
        <f>"女"</f>
        <v>女</v>
      </c>
      <c r="G262" s="6"/>
    </row>
    <row r="263" spans="1:7" ht="30" customHeight="1">
      <c r="A263" s="6">
        <v>261</v>
      </c>
      <c r="B263" s="6" t="str">
        <f>"502420230403231745110588"</f>
        <v>502420230403231745110588</v>
      </c>
      <c r="C263" s="6" t="str">
        <f t="shared" si="15"/>
        <v>0301</v>
      </c>
      <c r="D263" s="6" t="s">
        <v>14</v>
      </c>
      <c r="E263" s="6" t="str">
        <f>"黎经莲"</f>
        <v>黎经莲</v>
      </c>
      <c r="F263" s="6" t="str">
        <f>"女"</f>
        <v>女</v>
      </c>
      <c r="G263" s="6"/>
    </row>
    <row r="264" spans="1:7" ht="30" customHeight="1">
      <c r="A264" s="6">
        <v>262</v>
      </c>
      <c r="B264" s="6" t="str">
        <f>"502420230403232920110614"</f>
        <v>502420230403232920110614</v>
      </c>
      <c r="C264" s="6" t="str">
        <f t="shared" si="15"/>
        <v>0301</v>
      </c>
      <c r="D264" s="6" t="s">
        <v>14</v>
      </c>
      <c r="E264" s="6" t="str">
        <f>"陈兰爱"</f>
        <v>陈兰爱</v>
      </c>
      <c r="F264" s="6" t="str">
        <f>"女"</f>
        <v>女</v>
      </c>
      <c r="G264" s="6"/>
    </row>
    <row r="265" spans="1:7" ht="30" customHeight="1">
      <c r="A265" s="6">
        <v>263</v>
      </c>
      <c r="B265" s="6" t="str">
        <f>"502420230404000203110648"</f>
        <v>502420230404000203110648</v>
      </c>
      <c r="C265" s="6" t="str">
        <f t="shared" si="15"/>
        <v>0301</v>
      </c>
      <c r="D265" s="6" t="s">
        <v>14</v>
      </c>
      <c r="E265" s="6" t="str">
        <f>"符晶晶"</f>
        <v>符晶晶</v>
      </c>
      <c r="F265" s="6" t="str">
        <f>"女"</f>
        <v>女</v>
      </c>
      <c r="G265" s="6"/>
    </row>
    <row r="266" spans="1:7" ht="30" customHeight="1">
      <c r="A266" s="6">
        <v>264</v>
      </c>
      <c r="B266" s="6" t="str">
        <f>"502420230404080514110742"</f>
        <v>502420230404080514110742</v>
      </c>
      <c r="C266" s="6" t="str">
        <f t="shared" si="15"/>
        <v>0301</v>
      </c>
      <c r="D266" s="6" t="s">
        <v>14</v>
      </c>
      <c r="E266" s="6" t="str">
        <f>"张源源"</f>
        <v>张源源</v>
      </c>
      <c r="F266" s="6" t="str">
        <f>"女"</f>
        <v>女</v>
      </c>
      <c r="G266" s="6"/>
    </row>
    <row r="267" spans="1:7" ht="30" customHeight="1">
      <c r="A267" s="6">
        <v>265</v>
      </c>
      <c r="B267" s="6" t="str">
        <f>"502420230404091924110935"</f>
        <v>502420230404091924110935</v>
      </c>
      <c r="C267" s="6" t="str">
        <f aca="true" t="shared" si="16" ref="C267:C273">"0301"</f>
        <v>0301</v>
      </c>
      <c r="D267" s="6" t="s">
        <v>14</v>
      </c>
      <c r="E267" s="6" t="str">
        <f>"蔡硕平"</f>
        <v>蔡硕平</v>
      </c>
      <c r="F267" s="6" t="str">
        <f aca="true" t="shared" si="17" ref="F260:F273">"女"</f>
        <v>女</v>
      </c>
      <c r="G267" s="6"/>
    </row>
    <row r="268" spans="1:7" ht="30" customHeight="1">
      <c r="A268" s="6">
        <v>266</v>
      </c>
      <c r="B268" s="6" t="str">
        <f>"502420230404093014110979"</f>
        <v>502420230404093014110979</v>
      </c>
      <c r="C268" s="6" t="str">
        <f t="shared" si="16"/>
        <v>0301</v>
      </c>
      <c r="D268" s="6" t="s">
        <v>14</v>
      </c>
      <c r="E268" s="6" t="str">
        <f>"陈臣"</f>
        <v>陈臣</v>
      </c>
      <c r="F268" s="6" t="str">
        <f t="shared" si="17"/>
        <v>女</v>
      </c>
      <c r="G268" s="6"/>
    </row>
    <row r="269" spans="1:7" ht="30" customHeight="1">
      <c r="A269" s="6">
        <v>267</v>
      </c>
      <c r="B269" s="6" t="str">
        <f>"502420230404100432111093"</f>
        <v>502420230404100432111093</v>
      </c>
      <c r="C269" s="6" t="str">
        <f t="shared" si="16"/>
        <v>0301</v>
      </c>
      <c r="D269" s="6" t="s">
        <v>14</v>
      </c>
      <c r="E269" s="6" t="str">
        <f>"文红珊"</f>
        <v>文红珊</v>
      </c>
      <c r="F269" s="6" t="str">
        <f t="shared" si="17"/>
        <v>女</v>
      </c>
      <c r="G269" s="6"/>
    </row>
    <row r="270" spans="1:7" ht="30" customHeight="1">
      <c r="A270" s="6">
        <v>268</v>
      </c>
      <c r="B270" s="6" t="str">
        <f>"502420230404100639111097"</f>
        <v>502420230404100639111097</v>
      </c>
      <c r="C270" s="6" t="str">
        <f t="shared" si="16"/>
        <v>0301</v>
      </c>
      <c r="D270" s="6" t="s">
        <v>14</v>
      </c>
      <c r="E270" s="6" t="str">
        <f>"邢伟云"</f>
        <v>邢伟云</v>
      </c>
      <c r="F270" s="6" t="str">
        <f t="shared" si="17"/>
        <v>女</v>
      </c>
      <c r="G270" s="6"/>
    </row>
    <row r="271" spans="1:7" ht="30" customHeight="1">
      <c r="A271" s="6">
        <v>269</v>
      </c>
      <c r="B271" s="6" t="str">
        <f>"502420230404102055111151"</f>
        <v>502420230404102055111151</v>
      </c>
      <c r="C271" s="6" t="str">
        <f t="shared" si="16"/>
        <v>0301</v>
      </c>
      <c r="D271" s="6" t="s">
        <v>14</v>
      </c>
      <c r="E271" s="6" t="str">
        <f>"符晴"</f>
        <v>符晴</v>
      </c>
      <c r="F271" s="6" t="str">
        <f t="shared" si="17"/>
        <v>女</v>
      </c>
      <c r="G271" s="6"/>
    </row>
    <row r="272" spans="1:7" ht="30" customHeight="1">
      <c r="A272" s="6">
        <v>270</v>
      </c>
      <c r="B272" s="6" t="str">
        <f>"502420230404105527111310"</f>
        <v>502420230404105527111310</v>
      </c>
      <c r="C272" s="6" t="str">
        <f t="shared" si="16"/>
        <v>0301</v>
      </c>
      <c r="D272" s="6" t="s">
        <v>14</v>
      </c>
      <c r="E272" s="6" t="str">
        <f>"陈积坤"</f>
        <v>陈积坤</v>
      </c>
      <c r="F272" s="6" t="str">
        <f t="shared" si="17"/>
        <v>女</v>
      </c>
      <c r="G272" s="6"/>
    </row>
    <row r="273" spans="1:7" ht="30" customHeight="1">
      <c r="A273" s="6">
        <v>271</v>
      </c>
      <c r="B273" s="6" t="str">
        <f>"502420230404114353111488"</f>
        <v>502420230404114353111488</v>
      </c>
      <c r="C273" s="6" t="str">
        <f t="shared" si="16"/>
        <v>0301</v>
      </c>
      <c r="D273" s="6" t="s">
        <v>14</v>
      </c>
      <c r="E273" s="6" t="str">
        <f>"曾妮"</f>
        <v>曾妮</v>
      </c>
      <c r="F273" s="6" t="str">
        <f t="shared" si="17"/>
        <v>女</v>
      </c>
      <c r="G273" s="6"/>
    </row>
  </sheetData>
  <sheetProtection/>
  <mergeCells count="1">
    <mergeCell ref="A1:G1"/>
  </mergeCells>
  <conditionalFormatting sqref="E3:E273">
    <cfRule type="expression" priority="1" dxfId="0" stopIfTrue="1">
      <formula>AND(COUNTIF($E$3:$E$273,E3)&gt;1,NOT(ISBLANK(E3)))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WPS_1663294459</cp:lastModifiedBy>
  <dcterms:created xsi:type="dcterms:W3CDTF">2023-04-06T01:28:30Z</dcterms:created>
  <dcterms:modified xsi:type="dcterms:W3CDTF">2023-04-26T00:52:58Z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I">
    <vt:lpwstr>7D5A9AFD617A435B8CBDACE0E2B6B0CF_13</vt:lpwstr>
  </property>
  <property fmtid="{D5CDD505-2E9C-101B-9397-08002B2CF9AE}" pid="5" name="KSOProductBuildV">
    <vt:lpwstr>2052-11.1.0.14036</vt:lpwstr>
  </property>
</Properties>
</file>